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gisel\Dropbox\2020\APAM\ANALISE CONTABIL\"/>
    </mc:Choice>
  </mc:AlternateContent>
  <xr:revisionPtr revIDLastSave="0" documentId="13_ncr:1_{2CEE54AC-9DCF-4350-BED2-1CC5BEC89EFD}" xr6:coauthVersionLast="46" xr6:coauthVersionMax="46" xr10:uidLastSave="{00000000-0000-0000-0000-000000000000}"/>
  <bookViews>
    <workbookView xWindow="20370" yWindow="-120" windowWidth="29040" windowHeight="15840" tabRatio="899" firstSheet="10" activeTab="15" xr2:uid="{00000000-000D-0000-FFFF-FFFF00000000}"/>
  </bookViews>
  <sheets>
    <sheet name="AUX BAL TXT" sheetId="114" state="hidden" r:id="rId1"/>
    <sheet name="CAIXA- Taxas" sheetId="389" state="hidden" r:id="rId2"/>
    <sheet name="CAIXA FUNDO FIXO" sheetId="423" r:id="rId3"/>
    <sheet name="BANCO ITAU (084241793-3)" sheetId="406" r:id="rId4"/>
    <sheet name="BANCO DIGITAL" sheetId="444" r:id="rId5"/>
    <sheet name="ITAU AUT MAIS" sheetId="407" r:id="rId6"/>
    <sheet name="ITAU RENDA FIXA DI" sheetId="441" r:id="rId7"/>
    <sheet name="ITAI CDB DI" sheetId="448" r:id="rId8"/>
    <sheet name="CLIENTES" sheetId="409" r:id="rId9"/>
    <sheet name="PROVISÃO LIQUIDAÇÃO DUVIDOSA" sheetId="437" r:id="rId10"/>
    <sheet name="BLOQUEIO JUDICIAL" sheetId="424" r:id="rId11"/>
    <sheet name="NUMERÁRIOS EM TRANSITO" sheetId="446" r:id="rId12"/>
    <sheet name="ADIANTAMENTO DE SALARIOS" sheetId="322" r:id="rId13"/>
    <sheet name="ADIANTAMENTO 13SALARIO" sheetId="419" r:id="rId14"/>
    <sheet name="ADIANTAMENTO FERIAS" sheetId="345" r:id="rId15"/>
    <sheet name="ADIANTAMENTOS FORNECEDORES" sheetId="342" r:id="rId16"/>
    <sheet name="ADIANTAMENTO MAT EPOCA" sheetId="442" r:id="rId17"/>
    <sheet name="ADIANTAMENTO CARTÃO PRE PAGO)" sheetId="443" r:id="rId18"/>
    <sheet name="IR APLIC FINANCEIRAS" sheetId="425" r:id="rId19"/>
    <sheet name="IR A COMPENSAR" sheetId="422" r:id="rId20"/>
    <sheet name="COFINS" sheetId="438" r:id="rId21"/>
    <sheet name="INSS" sheetId="428" r:id="rId22"/>
    <sheet name="PCC" sheetId="420" r:id="rId23"/>
    <sheet name="SEGUROS" sheetId="439" r:id="rId24"/>
    <sheet name="IPTU" sheetId="429" r:id="rId25"/>
    <sheet name="VALE TRANSPORTE" sheetId="346" r:id="rId26"/>
    <sheet name="VALE REFEIÇÃO" sheetId="344" r:id="rId27"/>
    <sheet name="ASSISTENCIA MÉDICA" sheetId="426" r:id="rId28"/>
    <sheet name="VALE ALIMENTAÇÃO" sheetId="427" r:id="rId29"/>
    <sheet name="COMPUTADORES E PERIFERICOS" sheetId="401" r:id="rId30"/>
    <sheet name="MAQUINAS E EQUIPAMENTOS" sheetId="410" r:id="rId31"/>
    <sheet name="MOVEIS E UTENSILIOS" sheetId="400" r:id="rId32"/>
    <sheet name="MARCAS E PATENTES" sheetId="430" r:id="rId33"/>
    <sheet name="EMPRÉSTIMOS" sheetId="434" r:id="rId34"/>
    <sheet name="JUROS EMPRÉSTIMOS" sheetId="449" r:id="rId35"/>
    <sheet name="FORNECEDORES (MATERIAIS)" sheetId="351" r:id="rId36"/>
    <sheet name="FORNECEDORES SERVIÇOS" sheetId="411" r:id="rId37"/>
    <sheet name="FORNECEDORES ALUGUEL" sheetId="413" r:id="rId38"/>
    <sheet name="FORNECEDORES PF" sheetId="447" r:id="rId39"/>
    <sheet name="SEGURO A PAGAR" sheetId="440" r:id="rId40"/>
    <sheet name="PIS S  FOLHA RECOLHER" sheetId="350" r:id="rId41"/>
    <sheet name="INSS A RECOLHER" sheetId="352" r:id="rId42"/>
    <sheet name="IRRF 0561 RECOLHER" sheetId="354" r:id="rId43"/>
    <sheet name="IRRF 0588 RECOLHER" sheetId="435" r:id="rId44"/>
    <sheet name="FGTS A RECOLHER" sheetId="390" r:id="rId45"/>
    <sheet name="COFINS FATURAMENTO" sheetId="432" r:id="rId46"/>
    <sheet name="IRRF 1708 A RECOLHER" sheetId="301" r:id="rId47"/>
    <sheet name="IRRF 3208 ALUGUEL" sheetId="414" r:id="rId48"/>
    <sheet name="INSS TERCEIROS" sheetId="353" r:id="rId49"/>
    <sheet name="Fornecedores Coligadas e Contr" sheetId="378" state="hidden" r:id="rId50"/>
    <sheet name="CRCP A RECOLHER " sheetId="334" r:id="rId51"/>
    <sheet name="ISS FATURAMENTO" sheetId="431" r:id="rId52"/>
    <sheet name="ISS RECOLHER" sheetId="220" r:id="rId53"/>
    <sheet name="SALARIOS A PAGAR" sheetId="412" r:id="rId54"/>
    <sheet name="FERIAS A PAGAR" sheetId="415" r:id="rId55"/>
    <sheet name="RESCISÕES A PAGAR" sheetId="416" r:id="rId56"/>
    <sheet name="ANTECIPAÇÃO CLIENTES" sheetId="418" r:id="rId57"/>
    <sheet name="ADIANTAMENTO DE CLIENTES" sheetId="433" r:id="rId58"/>
    <sheet name="AJUSTE EXERC ANTERIORES" sheetId="417" r:id="rId59"/>
    <sheet name="Planilha2" sheetId="445" r:id="rId60"/>
    <sheet name="Imp Predial Territ" sheetId="336" state="hidden" r:id="rId61"/>
    <sheet name="21710100003" sheetId="221" state="hidden" r:id="rId62"/>
    <sheet name="21710100004" sheetId="222" state="hidden" r:id="rId63"/>
  </sheets>
  <externalReferences>
    <externalReference r:id="rId64"/>
    <externalReference r:id="rId65"/>
    <externalReference r:id="rId66"/>
  </externalReferences>
  <definedNames>
    <definedName name="__123Graph_A" hidden="1">'[1]Sheet1 (2)'!$H$20:$O$20</definedName>
    <definedName name="__123Graph_B" hidden="1">'[1]Sheet1 (2)'!$H$15:$O$15</definedName>
    <definedName name="__123Graph_X" hidden="1">'[1]Sheet1 (2)'!$H$3:$P$3</definedName>
    <definedName name="_cam" localSheetId="14" hidden="1">#REF!</definedName>
    <definedName name="_cam" localSheetId="15" hidden="1">#REF!</definedName>
    <definedName name="_cam" localSheetId="1" hidden="1">#REF!</definedName>
    <definedName name="_cam" localSheetId="50" hidden="1">#REF!</definedName>
    <definedName name="_cam" localSheetId="44" hidden="1">#REF!</definedName>
    <definedName name="_cam" localSheetId="35" hidden="1">#REF!</definedName>
    <definedName name="_cam" localSheetId="49" hidden="1">#REF!</definedName>
    <definedName name="_cam" localSheetId="60" hidden="1">#REF!</definedName>
    <definedName name="_cam" localSheetId="41" hidden="1">#REF!</definedName>
    <definedName name="_cam" localSheetId="48" hidden="1">#REF!</definedName>
    <definedName name="_cam" localSheetId="42" hidden="1">#REF!</definedName>
    <definedName name="_cam" localSheetId="40" hidden="1">#REF!</definedName>
    <definedName name="_cam" localSheetId="26" hidden="1">#REF!</definedName>
    <definedName name="_cam" localSheetId="25" hidden="1">#REF!</definedName>
    <definedName name="_cam" hidden="1">#REF!</definedName>
    <definedName name="_Fill" localSheetId="61" hidden="1">#REF!</definedName>
    <definedName name="_Fill" localSheetId="62" hidden="1">#REF!</definedName>
    <definedName name="_Fill" localSheetId="12" hidden="1">#REF!</definedName>
    <definedName name="_Fill" localSheetId="14" hidden="1">#REF!</definedName>
    <definedName name="_Fill" localSheetId="15" hidden="1">#REF!</definedName>
    <definedName name="_Fill" localSheetId="1" hidden="1">#REF!</definedName>
    <definedName name="_Fill" localSheetId="50" hidden="1">#REF!</definedName>
    <definedName name="_Fill" localSheetId="44" hidden="1">#REF!</definedName>
    <definedName name="_Fill" localSheetId="35" hidden="1">#REF!</definedName>
    <definedName name="_Fill" localSheetId="49" hidden="1">#REF!</definedName>
    <definedName name="_Fill" localSheetId="60" hidden="1">#REF!</definedName>
    <definedName name="_Fill" localSheetId="41" hidden="1">#REF!</definedName>
    <definedName name="_Fill" localSheetId="48" hidden="1">#REF!</definedName>
    <definedName name="_Fill" localSheetId="42" hidden="1">#REF!</definedName>
    <definedName name="_Fill" localSheetId="46" hidden="1">#REF!</definedName>
    <definedName name="_Fill" localSheetId="52" hidden="1">#REF!</definedName>
    <definedName name="_Fill" localSheetId="40" hidden="1">#REF!</definedName>
    <definedName name="_Fill" localSheetId="26" hidden="1">#REF!</definedName>
    <definedName name="_Fill" localSheetId="25" hidden="1">#REF!</definedName>
    <definedName name="_Fill" hidden="1">#REF!</definedName>
    <definedName name="_xlnm._FilterDatabase" localSheetId="57" hidden="1">'ADIANTAMENTO DE CLIENTES'!$B$8:$M$95</definedName>
    <definedName name="_xlnm._FilterDatabase" localSheetId="12" hidden="1">'ADIANTAMENTO DE SALARIOS'!$B$8:$L$38</definedName>
    <definedName name="_xlnm._FilterDatabase" localSheetId="14" hidden="1">'ADIANTAMENTO FERIAS'!$B$8:$F$28</definedName>
    <definedName name="_xlnm._FilterDatabase" localSheetId="56" hidden="1">'ANTECIPAÇÃO CLIENTES'!$A$8:$H$71</definedName>
    <definedName name="_xlnm._FilterDatabase" localSheetId="35" hidden="1">'FORNECEDORES (MATERIAIS)'!$B$8:$K$8</definedName>
    <definedName name="_xlnm._FilterDatabase" localSheetId="40" hidden="1">'PIS S  FOLHA RECOLHER'!$B$8:$F$16</definedName>
    <definedName name="_xlnm._FilterDatabase" localSheetId="25" hidden="1">'VALE TRANSPORTE'!$B$8:$F$55</definedName>
    <definedName name="_Key1" localSheetId="61" hidden="1">#REF!</definedName>
    <definedName name="_Key1" localSheetId="62" hidden="1">#REF!</definedName>
    <definedName name="_Key1" localSheetId="12" hidden="1">#REF!</definedName>
    <definedName name="_Key1" localSheetId="14" hidden="1">#REF!</definedName>
    <definedName name="_Key1" localSheetId="15" hidden="1">#REF!</definedName>
    <definedName name="_Key1" localSheetId="1" hidden="1">#REF!</definedName>
    <definedName name="_Key1" localSheetId="50" hidden="1">#REF!</definedName>
    <definedName name="_Key1" localSheetId="44" hidden="1">#REF!</definedName>
    <definedName name="_Key1" localSheetId="35" hidden="1">#REF!</definedName>
    <definedName name="_Key1" localSheetId="49" hidden="1">#REF!</definedName>
    <definedName name="_Key1" localSheetId="60" hidden="1">#REF!</definedName>
    <definedName name="_Key1" localSheetId="41" hidden="1">#REF!</definedName>
    <definedName name="_Key1" localSheetId="48" hidden="1">#REF!</definedName>
    <definedName name="_Key1" localSheetId="42" hidden="1">#REF!</definedName>
    <definedName name="_Key1" localSheetId="46" hidden="1">#REF!</definedName>
    <definedName name="_Key1" localSheetId="52" hidden="1">#REF!</definedName>
    <definedName name="_Key1" localSheetId="40" hidden="1">#REF!</definedName>
    <definedName name="_Key1" localSheetId="26" hidden="1">#REF!</definedName>
    <definedName name="_Key1" localSheetId="25" hidden="1">#REF!</definedName>
    <definedName name="_Key1" hidden="1">#REF!</definedName>
    <definedName name="_Order1" hidden="1">0</definedName>
    <definedName name="_Order2" hidden="1">0</definedName>
    <definedName name="_row2" localSheetId="61" hidden="1">#REF!</definedName>
    <definedName name="_row2" localSheetId="62" hidden="1">#REF!</definedName>
    <definedName name="_row2" localSheetId="12" hidden="1">#REF!</definedName>
    <definedName name="_row2" localSheetId="14" hidden="1">#REF!</definedName>
    <definedName name="_row2" localSheetId="15" hidden="1">#REF!</definedName>
    <definedName name="_row2" localSheetId="1" hidden="1">#REF!</definedName>
    <definedName name="_row2" localSheetId="50" hidden="1">#REF!</definedName>
    <definedName name="_row2" localSheetId="44" hidden="1">#REF!</definedName>
    <definedName name="_row2" localSheetId="35" hidden="1">#REF!</definedName>
    <definedName name="_row2" localSheetId="49" hidden="1">#REF!</definedName>
    <definedName name="_row2" localSheetId="60" hidden="1">#REF!</definedName>
    <definedName name="_row2" localSheetId="41" hidden="1">#REF!</definedName>
    <definedName name="_row2" localSheetId="48" hidden="1">#REF!</definedName>
    <definedName name="_row2" localSheetId="42" hidden="1">#REF!</definedName>
    <definedName name="_row2" localSheetId="46" hidden="1">#REF!</definedName>
    <definedName name="_row2" localSheetId="52" hidden="1">#REF!</definedName>
    <definedName name="_row2" localSheetId="40" hidden="1">#REF!</definedName>
    <definedName name="_row2" localSheetId="26" hidden="1">#REF!</definedName>
    <definedName name="_row2" localSheetId="25" hidden="1">#REF!</definedName>
    <definedName name="_row2" hidden="1">#REF!</definedName>
    <definedName name="_rw3" localSheetId="61" hidden="1">#REF!</definedName>
    <definedName name="_rw3" localSheetId="62" hidden="1">#REF!</definedName>
    <definedName name="_rw3" localSheetId="12" hidden="1">#REF!</definedName>
    <definedName name="_rw3" localSheetId="14" hidden="1">#REF!</definedName>
    <definedName name="_rw3" localSheetId="15" hidden="1">#REF!</definedName>
    <definedName name="_rw3" localSheetId="1" hidden="1">#REF!</definedName>
    <definedName name="_rw3" localSheetId="50" hidden="1">#REF!</definedName>
    <definedName name="_rw3" localSheetId="44" hidden="1">#REF!</definedName>
    <definedName name="_rw3" localSheetId="35" hidden="1">#REF!</definedName>
    <definedName name="_rw3" localSheetId="49" hidden="1">#REF!</definedName>
    <definedName name="_rw3" localSheetId="60" hidden="1">#REF!</definedName>
    <definedName name="_rw3" localSheetId="41" hidden="1">#REF!</definedName>
    <definedName name="_rw3" localSheetId="48" hidden="1">#REF!</definedName>
    <definedName name="_rw3" localSheetId="42" hidden="1">#REF!</definedName>
    <definedName name="_rw3" localSheetId="46" hidden="1">#REF!</definedName>
    <definedName name="_rw3" localSheetId="52" hidden="1">#REF!</definedName>
    <definedName name="_rw3" localSheetId="40" hidden="1">#REF!</definedName>
    <definedName name="_rw3" localSheetId="26" hidden="1">#REF!</definedName>
    <definedName name="_rw3" localSheetId="25" hidden="1">#REF!</definedName>
    <definedName name="_rw3" hidden="1">#REF!</definedName>
    <definedName name="_rwo5" localSheetId="61" hidden="1">#REF!</definedName>
    <definedName name="_rwo5" localSheetId="62" hidden="1">#REF!</definedName>
    <definedName name="_rwo5" localSheetId="12" hidden="1">#REF!</definedName>
    <definedName name="_rwo5" localSheetId="14" hidden="1">#REF!</definedName>
    <definedName name="_rwo5" localSheetId="15" hidden="1">#REF!</definedName>
    <definedName name="_rwo5" localSheetId="1" hidden="1">#REF!</definedName>
    <definedName name="_rwo5" localSheetId="50" hidden="1">#REF!</definedName>
    <definedName name="_rwo5" localSheetId="44" hidden="1">#REF!</definedName>
    <definedName name="_rwo5" localSheetId="35" hidden="1">#REF!</definedName>
    <definedName name="_rwo5" localSheetId="49" hidden="1">#REF!</definedName>
    <definedName name="_rwo5" localSheetId="60" hidden="1">#REF!</definedName>
    <definedName name="_rwo5" localSheetId="41" hidden="1">#REF!</definedName>
    <definedName name="_rwo5" localSheetId="48" hidden="1">#REF!</definedName>
    <definedName name="_rwo5" localSheetId="42" hidden="1">#REF!</definedName>
    <definedName name="_rwo5" localSheetId="46" hidden="1">#REF!</definedName>
    <definedName name="_rwo5" localSheetId="52" hidden="1">#REF!</definedName>
    <definedName name="_rwo5" localSheetId="40" hidden="1">#REF!</definedName>
    <definedName name="_rwo5" localSheetId="26" hidden="1">#REF!</definedName>
    <definedName name="_rwo5" localSheetId="25" hidden="1">#REF!</definedName>
    <definedName name="_rwo5" hidden="1">#REF!</definedName>
    <definedName name="AA" localSheetId="14" hidden="1">#REF!</definedName>
    <definedName name="AA" localSheetId="15" hidden="1">#REF!</definedName>
    <definedName name="AA" localSheetId="1" hidden="1">#REF!</definedName>
    <definedName name="AA" localSheetId="44" hidden="1">#REF!</definedName>
    <definedName name="AA" localSheetId="35" hidden="1">#REF!</definedName>
    <definedName name="AA" localSheetId="49" hidden="1">#REF!</definedName>
    <definedName name="AA" localSheetId="41" hidden="1">#REF!</definedName>
    <definedName name="AA" localSheetId="48" hidden="1">#REF!</definedName>
    <definedName name="AA" localSheetId="42" hidden="1">#REF!</definedName>
    <definedName name="AA" localSheetId="40" hidden="1">#REF!</definedName>
    <definedName name="AA" localSheetId="26" hidden="1">#REF!</definedName>
    <definedName name="AA" localSheetId="25" hidden="1">#REF!</definedName>
    <definedName name="AA" hidden="1">#REF!</definedName>
    <definedName name="AAA" localSheetId="14" hidden="1">#REF!</definedName>
    <definedName name="AAA" localSheetId="15" hidden="1">#REF!</definedName>
    <definedName name="AAA" localSheetId="1" hidden="1">#REF!</definedName>
    <definedName name="AAA" localSheetId="44" hidden="1">#REF!</definedName>
    <definedName name="AAA" localSheetId="35" hidden="1">#REF!</definedName>
    <definedName name="AAA" localSheetId="49" hidden="1">#REF!</definedName>
    <definedName name="AAA" localSheetId="41" hidden="1">#REF!</definedName>
    <definedName name="AAA" localSheetId="48" hidden="1">#REF!</definedName>
    <definedName name="AAA" localSheetId="42" hidden="1">#REF!</definedName>
    <definedName name="AAA" localSheetId="40" hidden="1">#REF!</definedName>
    <definedName name="AAA" localSheetId="26" hidden="1">#REF!</definedName>
    <definedName name="AAA" localSheetId="25" hidden="1">#REF!</definedName>
    <definedName name="AAA" hidden="1">#REF!</definedName>
    <definedName name="AAAAAAA" localSheetId="14" hidden="1">#REF!</definedName>
    <definedName name="AAAAAAA" localSheetId="15" hidden="1">#REF!</definedName>
    <definedName name="AAAAAAA" localSheetId="1" hidden="1">#REF!</definedName>
    <definedName name="AAAAAAA" localSheetId="44" hidden="1">#REF!</definedName>
    <definedName name="AAAAAAA" localSheetId="35" hidden="1">#REF!</definedName>
    <definedName name="AAAAAAA" localSheetId="49" hidden="1">#REF!</definedName>
    <definedName name="AAAAAAA" localSheetId="41" hidden="1">#REF!</definedName>
    <definedName name="AAAAAAA" localSheetId="48" hidden="1">#REF!</definedName>
    <definedName name="AAAAAAA" localSheetId="42" hidden="1">#REF!</definedName>
    <definedName name="AAAAAAA" localSheetId="40" hidden="1">#REF!</definedName>
    <definedName name="AAAAAAA" localSheetId="26" hidden="1">#REF!</definedName>
    <definedName name="AAAAAAA" localSheetId="25" hidden="1">#REF!</definedName>
    <definedName name="AAAAAAA" hidden="1">#REF!</definedName>
    <definedName name="aaaaaaaaa" localSheetId="14" hidden="1">#REF!</definedName>
    <definedName name="aaaaaaaaa" localSheetId="15" hidden="1">#REF!</definedName>
    <definedName name="aaaaaaaaa" localSheetId="1" hidden="1">#REF!</definedName>
    <definedName name="aaaaaaaaa" localSheetId="44" hidden="1">#REF!</definedName>
    <definedName name="aaaaaaaaa" localSheetId="35" hidden="1">#REF!</definedName>
    <definedName name="aaaaaaaaa" localSheetId="49" hidden="1">#REF!</definedName>
    <definedName name="aaaaaaaaa" localSheetId="41" hidden="1">#REF!</definedName>
    <definedName name="aaaaaaaaa" localSheetId="48" hidden="1">#REF!</definedName>
    <definedName name="aaaaaaaaa" localSheetId="42" hidden="1">#REF!</definedName>
    <definedName name="aaaaaaaaa" localSheetId="40" hidden="1">#REF!</definedName>
    <definedName name="aaaaaaaaa" localSheetId="26" hidden="1">#REF!</definedName>
    <definedName name="aaaaaaaaa" localSheetId="25" hidden="1">#REF!</definedName>
    <definedName name="aaaaaaaaa" hidden="1">#REF!</definedName>
    <definedName name="AAAAAAAAAA" localSheetId="14" hidden="1">#REF!</definedName>
    <definedName name="AAAAAAAAAA" localSheetId="15" hidden="1">#REF!</definedName>
    <definedName name="AAAAAAAAAA" localSheetId="1" hidden="1">#REF!</definedName>
    <definedName name="AAAAAAAAAA" localSheetId="44" hidden="1">#REF!</definedName>
    <definedName name="AAAAAAAAAA" localSheetId="35" hidden="1">#REF!</definedName>
    <definedName name="AAAAAAAAAA" localSheetId="49" hidden="1">#REF!</definedName>
    <definedName name="AAAAAAAAAA" localSheetId="41" hidden="1">#REF!</definedName>
    <definedName name="AAAAAAAAAA" localSheetId="48" hidden="1">#REF!</definedName>
    <definedName name="AAAAAAAAAA" localSheetId="42" hidden="1">#REF!</definedName>
    <definedName name="AAAAAAAAAA" localSheetId="40" hidden="1">#REF!</definedName>
    <definedName name="AAAAAAAAAA" localSheetId="26" hidden="1">#REF!</definedName>
    <definedName name="AAAAAAAAAA" localSheetId="25" hidden="1">#REF!</definedName>
    <definedName name="AAAAAAAAAA" hidden="1">#REF!</definedName>
    <definedName name="aaaaaaaaaaaa" localSheetId="14" hidden="1">#REF!</definedName>
    <definedName name="aaaaaaaaaaaa" localSheetId="15" hidden="1">#REF!</definedName>
    <definedName name="aaaaaaaaaaaa" localSheetId="1" hidden="1">#REF!</definedName>
    <definedName name="aaaaaaaaaaaa" localSheetId="44" hidden="1">#REF!</definedName>
    <definedName name="aaaaaaaaaaaa" localSheetId="35" hidden="1">#REF!</definedName>
    <definedName name="aaaaaaaaaaaa" localSheetId="49" hidden="1">#REF!</definedName>
    <definedName name="aaaaaaaaaaaa" localSheetId="41" hidden="1">#REF!</definedName>
    <definedName name="aaaaaaaaaaaa" localSheetId="48" hidden="1">#REF!</definedName>
    <definedName name="aaaaaaaaaaaa" localSheetId="42" hidden="1">#REF!</definedName>
    <definedName name="aaaaaaaaaaaa" localSheetId="40" hidden="1">#REF!</definedName>
    <definedName name="aaaaaaaaaaaa" localSheetId="26" hidden="1">#REF!</definedName>
    <definedName name="aaaaaaaaaaaa" localSheetId="25" hidden="1">#REF!</definedName>
    <definedName name="aaaaaaaaaaaa" hidden="1">#REF!</definedName>
    <definedName name="AAAAAAAAAAAAAAA" localSheetId="14" hidden="1">#REF!</definedName>
    <definedName name="AAAAAAAAAAAAAAA" localSheetId="15" hidden="1">#REF!</definedName>
    <definedName name="AAAAAAAAAAAAAAA" localSheetId="1" hidden="1">#REF!</definedName>
    <definedName name="AAAAAAAAAAAAAAA" localSheetId="44" hidden="1">#REF!</definedName>
    <definedName name="AAAAAAAAAAAAAAA" localSheetId="35" hidden="1">#REF!</definedName>
    <definedName name="AAAAAAAAAAAAAAA" localSheetId="49" hidden="1">#REF!</definedName>
    <definedName name="AAAAAAAAAAAAAAA" localSheetId="41" hidden="1">#REF!</definedName>
    <definedName name="AAAAAAAAAAAAAAA" localSheetId="48" hidden="1">#REF!</definedName>
    <definedName name="AAAAAAAAAAAAAAA" localSheetId="42" hidden="1">#REF!</definedName>
    <definedName name="AAAAAAAAAAAAAAA" localSheetId="40" hidden="1">#REF!</definedName>
    <definedName name="AAAAAAAAAAAAAAA" localSheetId="26" hidden="1">#REF!</definedName>
    <definedName name="AAAAAAAAAAAAAAA" localSheetId="25" hidden="1">#REF!</definedName>
    <definedName name="AAAAAAAAAAAAAAA" hidden="1">#REF!</definedName>
    <definedName name="AAAAAAAAAAAAAAAAA" localSheetId="14" hidden="1">#REF!</definedName>
    <definedName name="AAAAAAAAAAAAAAAAA" localSheetId="15" hidden="1">#REF!</definedName>
    <definedName name="AAAAAAAAAAAAAAAAA" localSheetId="1" hidden="1">#REF!</definedName>
    <definedName name="AAAAAAAAAAAAAAAAA" localSheetId="44" hidden="1">#REF!</definedName>
    <definedName name="AAAAAAAAAAAAAAAAA" localSheetId="35" hidden="1">#REF!</definedName>
    <definedName name="AAAAAAAAAAAAAAAAA" localSheetId="49" hidden="1">#REF!</definedName>
    <definedName name="AAAAAAAAAAAAAAAAA" localSheetId="41" hidden="1">#REF!</definedName>
    <definedName name="AAAAAAAAAAAAAAAAA" localSheetId="48" hidden="1">#REF!</definedName>
    <definedName name="AAAAAAAAAAAAAAAAA" localSheetId="42" hidden="1">#REF!</definedName>
    <definedName name="AAAAAAAAAAAAAAAAA" localSheetId="40" hidden="1">#REF!</definedName>
    <definedName name="AAAAAAAAAAAAAAAAA" localSheetId="26" hidden="1">#REF!</definedName>
    <definedName name="AAAAAAAAAAAAAAAAA" localSheetId="25" hidden="1">#REF!</definedName>
    <definedName name="AAAAAAAAAAAAAAAAA" hidden="1">#REF!</definedName>
    <definedName name="AAAAAAAAAAAAAAAAAAAAAAAAAAAAAAAAAAAAAAAAA" localSheetId="14" hidden="1">#REF!</definedName>
    <definedName name="AAAAAAAAAAAAAAAAAAAAAAAAAAAAAAAAAAAAAAAAA" localSheetId="15" hidden="1">#REF!</definedName>
    <definedName name="AAAAAAAAAAAAAAAAAAAAAAAAAAAAAAAAAAAAAAAAA" localSheetId="1" hidden="1">#REF!</definedName>
    <definedName name="AAAAAAAAAAAAAAAAAAAAAAAAAAAAAAAAAAAAAAAAA" localSheetId="44" hidden="1">#REF!</definedName>
    <definedName name="AAAAAAAAAAAAAAAAAAAAAAAAAAAAAAAAAAAAAAAAA" localSheetId="35" hidden="1">#REF!</definedName>
    <definedName name="AAAAAAAAAAAAAAAAAAAAAAAAAAAAAAAAAAAAAAAAA" localSheetId="49" hidden="1">#REF!</definedName>
    <definedName name="AAAAAAAAAAAAAAAAAAAAAAAAAAAAAAAAAAAAAAAAA" localSheetId="41" hidden="1">#REF!</definedName>
    <definedName name="AAAAAAAAAAAAAAAAAAAAAAAAAAAAAAAAAAAAAAAAA" localSheetId="48" hidden="1">#REF!</definedName>
    <definedName name="AAAAAAAAAAAAAAAAAAAAAAAAAAAAAAAAAAAAAAAAA" localSheetId="42" hidden="1">#REF!</definedName>
    <definedName name="AAAAAAAAAAAAAAAAAAAAAAAAAAAAAAAAAAAAAAAAA" localSheetId="40" hidden="1">#REF!</definedName>
    <definedName name="AAAAAAAAAAAAAAAAAAAAAAAAAAAAAAAAAAAAAAAAA" localSheetId="26" hidden="1">#REF!</definedName>
    <definedName name="AAAAAAAAAAAAAAAAAAAAAAAAAAAAAAAAAAAAAAAAA" localSheetId="25" hidden="1">#REF!</definedName>
    <definedName name="AAAAAAAAAAAAAAAAAAAAAAAAAAAAAAAAAAAAAAAAA" hidden="1">#REF!</definedName>
    <definedName name="adad" hidden="1">{#N/A,#N/A,FALSE,"Aging Summary";#N/A,#N/A,FALSE,"Ratio Analysis";#N/A,#N/A,FALSE,"Test 120 Day Accts";#N/A,#N/A,FALSE,"Tickmarks"}</definedName>
    <definedName name="add" hidden="1">{#N/A,#N/A,FALSE,"Aging Summary";#N/A,#N/A,FALSE,"Ratio Analysis";#N/A,#N/A,FALSE,"Test 120 Day Accts";#N/A,#N/A,FALSE,"Tickmarks"}</definedName>
    <definedName name="Aging" hidden="1">{#N/A,#N/A,FALSE,"Aging Summary";#N/A,#N/A,FALSE,"Ratio Analysis";#N/A,#N/A,FALSE,"Test 120 Day Accts";#N/A,#N/A,FALSE,"Tickmarks"}</definedName>
    <definedName name="_xlnm.Print_Area" localSheetId="12">'ADIANTAMENTO DE SALARIOS'!$A:$F</definedName>
    <definedName name="_xlnm.Print_Area" localSheetId="14">'ADIANTAMENTO FERIAS'!$A:$G</definedName>
    <definedName name="_xlnm.Print_Area" localSheetId="15">'ADIANTAMENTOS FORNECEDORES'!$A:$F</definedName>
    <definedName name="_xlnm.Print_Area" localSheetId="1">'CAIXA- Taxas'!$A:$F</definedName>
    <definedName name="_xlnm.Print_Area" localSheetId="50">'CRCP A RECOLHER '!$A:$G</definedName>
    <definedName name="_xlnm.Print_Area" localSheetId="44">'FGTS A RECOLHER'!$A:$F</definedName>
    <definedName name="_xlnm.Print_Area" localSheetId="35">'FORNECEDORES (MATERIAIS)'!$A:$F</definedName>
    <definedName name="_xlnm.Print_Area" localSheetId="49">'Fornecedores Coligadas e Contr'!$A:$F</definedName>
    <definedName name="_xlnm.Print_Area" localSheetId="60">'Imp Predial Territ'!$A:$F</definedName>
    <definedName name="_xlnm.Print_Area" localSheetId="41">'INSS A RECOLHER'!$A:$F</definedName>
    <definedName name="_xlnm.Print_Area" localSheetId="48">'INSS TERCEIROS'!$A:$F</definedName>
    <definedName name="_xlnm.Print_Area" localSheetId="42">'IRRF 0561 RECOLHER'!$A:$F</definedName>
    <definedName name="_xlnm.Print_Area" localSheetId="46">'IRRF 1708 A RECOLHER'!$A:$F</definedName>
    <definedName name="_xlnm.Print_Area" localSheetId="52">'ISS RECOLHER'!$B$1:$F$27</definedName>
    <definedName name="_xlnm.Print_Area" localSheetId="40">'PIS S  FOLHA RECOLHER'!$A:$F</definedName>
    <definedName name="_xlnm.Print_Area" localSheetId="26">'VALE REFEIÇÃO'!$A:$F</definedName>
    <definedName name="_xlnm.Print_Area" localSheetId="25">'VALE TRANSPORTE'!$A:$F</definedName>
    <definedName name="AS2DocOpenMode" hidden="1">"AS2DocumentEdit"</definedName>
    <definedName name="AS2NamedRange" hidden="1">74</definedName>
    <definedName name="ASSSSSSSSSSSSSSSSSSSS" localSheetId="14" hidden="1">#REF!</definedName>
    <definedName name="ASSSSSSSSSSSSSSSSSSSS" localSheetId="15" hidden="1">#REF!</definedName>
    <definedName name="ASSSSSSSSSSSSSSSSSSSS" localSheetId="1" hidden="1">#REF!</definedName>
    <definedName name="ASSSSSSSSSSSSSSSSSSSS" localSheetId="44" hidden="1">#REF!</definedName>
    <definedName name="ASSSSSSSSSSSSSSSSSSSS" localSheetId="35" hidden="1">#REF!</definedName>
    <definedName name="ASSSSSSSSSSSSSSSSSSSS" localSheetId="49" hidden="1">#REF!</definedName>
    <definedName name="ASSSSSSSSSSSSSSSSSSSS" localSheetId="41" hidden="1">#REF!</definedName>
    <definedName name="ASSSSSSSSSSSSSSSSSSSS" localSheetId="48" hidden="1">#REF!</definedName>
    <definedName name="ASSSSSSSSSSSSSSSSSSSS" localSheetId="42" hidden="1">#REF!</definedName>
    <definedName name="ASSSSSSSSSSSSSSSSSSSS" localSheetId="40" hidden="1">#REF!</definedName>
    <definedName name="ASSSSSSSSSSSSSSSSSSSS" localSheetId="26" hidden="1">#REF!</definedName>
    <definedName name="ASSSSSSSSSSSSSSSSSSSS" localSheetId="25" hidden="1">#REF!</definedName>
    <definedName name="ASSSSSSSSSSSSSSSSSSSS" hidden="1">#REF!</definedName>
    <definedName name="ccwec" localSheetId="14" hidden="1">#REF!</definedName>
    <definedName name="ccwec" localSheetId="15" hidden="1">#REF!</definedName>
    <definedName name="ccwec" localSheetId="1" hidden="1">#REF!</definedName>
    <definedName name="ccwec" localSheetId="44" hidden="1">#REF!</definedName>
    <definedName name="ccwec" localSheetId="35" hidden="1">#REF!</definedName>
    <definedName name="ccwec" localSheetId="49" hidden="1">#REF!</definedName>
    <definedName name="ccwec" localSheetId="41" hidden="1">#REF!</definedName>
    <definedName name="ccwec" localSheetId="48" hidden="1">#REF!</definedName>
    <definedName name="ccwec" localSheetId="42" hidden="1">#REF!</definedName>
    <definedName name="ccwec" localSheetId="40" hidden="1">#REF!</definedName>
    <definedName name="ccwec" localSheetId="26" hidden="1">#REF!</definedName>
    <definedName name="ccwec" localSheetId="25" hidden="1">#REF!</definedName>
    <definedName name="ccwec" hidden="1">#REF!</definedName>
    <definedName name="cece" localSheetId="14" hidden="1">#REF!</definedName>
    <definedName name="cece" localSheetId="15" hidden="1">#REF!</definedName>
    <definedName name="cece" localSheetId="1" hidden="1">#REF!</definedName>
    <definedName name="cece" localSheetId="44" hidden="1">#REF!</definedName>
    <definedName name="cece" localSheetId="35" hidden="1">#REF!</definedName>
    <definedName name="cece" localSheetId="49" hidden="1">#REF!</definedName>
    <definedName name="cece" localSheetId="41" hidden="1">#REF!</definedName>
    <definedName name="cece" localSheetId="48" hidden="1">#REF!</definedName>
    <definedName name="cece" localSheetId="42" hidden="1">#REF!</definedName>
    <definedName name="cece" localSheetId="40" hidden="1">#REF!</definedName>
    <definedName name="cece" localSheetId="26" hidden="1">#REF!</definedName>
    <definedName name="cece" localSheetId="25" hidden="1">#REF!</definedName>
    <definedName name="cece" hidden="1">#REF!</definedName>
    <definedName name="CONTR" hidden="1">{#N/A,#N/A,FALSE,"Aging Summary";#N/A,#N/A,FALSE,"Ratio Analysis";#N/A,#N/A,FALSE,"Test 120 Day Accts";#N/A,#N/A,FALSE,"Tickmarks"}</definedName>
    <definedName name="cwcsc" localSheetId="14" hidden="1">#REF!</definedName>
    <definedName name="cwcsc" localSheetId="15" hidden="1">#REF!</definedName>
    <definedName name="cwcsc" localSheetId="1" hidden="1">#REF!</definedName>
    <definedName name="cwcsc" localSheetId="44" hidden="1">#REF!</definedName>
    <definedName name="cwcsc" localSheetId="35" hidden="1">#REF!</definedName>
    <definedName name="cwcsc" localSheetId="49" hidden="1">#REF!</definedName>
    <definedName name="cwcsc" localSheetId="41" hidden="1">#REF!</definedName>
    <definedName name="cwcsc" localSheetId="48" hidden="1">#REF!</definedName>
    <definedName name="cwcsc" localSheetId="42" hidden="1">#REF!</definedName>
    <definedName name="cwcsc" localSheetId="40" hidden="1">#REF!</definedName>
    <definedName name="cwcsc" localSheetId="26" hidden="1">#REF!</definedName>
    <definedName name="cwcsc" localSheetId="25" hidden="1">#REF!</definedName>
    <definedName name="cwcsc" hidden="1">#REF!</definedName>
    <definedName name="cwece" localSheetId="14" hidden="1">#REF!</definedName>
    <definedName name="cwece" localSheetId="15" hidden="1">#REF!</definedName>
    <definedName name="cwece" localSheetId="1" hidden="1">#REF!</definedName>
    <definedName name="cwece" localSheetId="44" hidden="1">#REF!</definedName>
    <definedName name="cwece" localSheetId="35" hidden="1">#REF!</definedName>
    <definedName name="cwece" localSheetId="49" hidden="1">#REF!</definedName>
    <definedName name="cwece" localSheetId="41" hidden="1">#REF!</definedName>
    <definedName name="cwece" localSheetId="48" hidden="1">#REF!</definedName>
    <definedName name="cwece" localSheetId="42" hidden="1">#REF!</definedName>
    <definedName name="cwece" localSheetId="40" hidden="1">#REF!</definedName>
    <definedName name="cwece" localSheetId="26" hidden="1">#REF!</definedName>
    <definedName name="cwece" localSheetId="25" hidden="1">#REF!</definedName>
    <definedName name="cwece" hidden="1">#REF!</definedName>
    <definedName name="d" localSheetId="14" hidden="1">#REF!</definedName>
    <definedName name="d" localSheetId="15" hidden="1">#REF!</definedName>
    <definedName name="d" localSheetId="1" hidden="1">#REF!</definedName>
    <definedName name="d" localSheetId="44" hidden="1">#REF!</definedName>
    <definedName name="d" localSheetId="35" hidden="1">#REF!</definedName>
    <definedName name="d" localSheetId="49" hidden="1">#REF!</definedName>
    <definedName name="d" localSheetId="41" hidden="1">#REF!</definedName>
    <definedName name="d" localSheetId="48" hidden="1">#REF!</definedName>
    <definedName name="d" localSheetId="42" hidden="1">#REF!</definedName>
    <definedName name="d" localSheetId="40" hidden="1">#REF!</definedName>
    <definedName name="d" localSheetId="26" hidden="1">#REF!</definedName>
    <definedName name="d" localSheetId="25" hidden="1">#REF!</definedName>
    <definedName name="d" hidden="1">#REF!</definedName>
    <definedName name="DQWWWW" localSheetId="14" hidden="1">#REF!</definedName>
    <definedName name="DQWWWW" localSheetId="15" hidden="1">#REF!</definedName>
    <definedName name="DQWWWW" localSheetId="1" hidden="1">#REF!</definedName>
    <definedName name="DQWWWW" localSheetId="44" hidden="1">#REF!</definedName>
    <definedName name="DQWWWW" localSheetId="35" hidden="1">#REF!</definedName>
    <definedName name="DQWWWW" localSheetId="49" hidden="1">#REF!</definedName>
    <definedName name="DQWWWW" localSheetId="41" hidden="1">#REF!</definedName>
    <definedName name="DQWWWW" localSheetId="48" hidden="1">#REF!</definedName>
    <definedName name="DQWWWW" localSheetId="42" hidden="1">#REF!</definedName>
    <definedName name="DQWWWW" localSheetId="40" hidden="1">#REF!</definedName>
    <definedName name="DQWWWW" localSheetId="26" hidden="1">#REF!</definedName>
    <definedName name="DQWWWW" localSheetId="25" hidden="1">#REF!</definedName>
    <definedName name="DQWWWW" hidden="1">#REF!</definedName>
    <definedName name="e" localSheetId="14" hidden="1">'[2]Intl def'!#REF!</definedName>
    <definedName name="e" localSheetId="15" hidden="1">'[2]Intl def'!#REF!</definedName>
    <definedName name="e" localSheetId="1" hidden="1">'[2]Intl def'!#REF!</definedName>
    <definedName name="e" localSheetId="44" hidden="1">'[2]Intl def'!#REF!</definedName>
    <definedName name="e" localSheetId="35" hidden="1">'[2]Intl def'!#REF!</definedName>
    <definedName name="e" localSheetId="49" hidden="1">'[2]Intl def'!#REF!</definedName>
    <definedName name="e" localSheetId="41" hidden="1">'[2]Intl def'!#REF!</definedName>
    <definedName name="e" localSheetId="48" hidden="1">'[2]Intl def'!#REF!</definedName>
    <definedName name="e" localSheetId="42" hidden="1">'[2]Intl def'!#REF!</definedName>
    <definedName name="e" localSheetId="40" hidden="1">'[2]Intl def'!#REF!</definedName>
    <definedName name="e" localSheetId="26" hidden="1">'[2]Intl def'!#REF!</definedName>
    <definedName name="e" localSheetId="25" hidden="1">'[2]Intl def'!#REF!</definedName>
    <definedName name="e" hidden="1">'[2]Intl def'!#REF!</definedName>
    <definedName name="ec" localSheetId="14" hidden="1">#REF!</definedName>
    <definedName name="ec" localSheetId="15" hidden="1">#REF!</definedName>
    <definedName name="ec" localSheetId="1" hidden="1">#REF!</definedName>
    <definedName name="ec" localSheetId="44" hidden="1">#REF!</definedName>
    <definedName name="ec" localSheetId="35" hidden="1">#REF!</definedName>
    <definedName name="ec" localSheetId="49" hidden="1">#REF!</definedName>
    <definedName name="ec" localSheetId="41" hidden="1">#REF!</definedName>
    <definedName name="ec" localSheetId="48" hidden="1">#REF!</definedName>
    <definedName name="ec" localSheetId="42" hidden="1">#REF!</definedName>
    <definedName name="ec" localSheetId="40" hidden="1">#REF!</definedName>
    <definedName name="ec" localSheetId="26" hidden="1">#REF!</definedName>
    <definedName name="ec" localSheetId="25" hidden="1">#REF!</definedName>
    <definedName name="ec" hidden="1">#REF!</definedName>
    <definedName name="ecwc" localSheetId="14" hidden="1">'[2]Intl def'!#REF!</definedName>
    <definedName name="ecwc" localSheetId="15" hidden="1">'[2]Intl def'!#REF!</definedName>
    <definedName name="ecwc" localSheetId="1" hidden="1">'[2]Intl def'!#REF!</definedName>
    <definedName name="ecwc" localSheetId="44" hidden="1">'[2]Intl def'!#REF!</definedName>
    <definedName name="ecwc" localSheetId="35" hidden="1">'[2]Intl def'!#REF!</definedName>
    <definedName name="ecwc" localSheetId="49" hidden="1">'[2]Intl def'!#REF!</definedName>
    <definedName name="ecwc" localSheetId="41" hidden="1">'[2]Intl def'!#REF!</definedName>
    <definedName name="ecwc" localSheetId="48" hidden="1">'[2]Intl def'!#REF!</definedName>
    <definedName name="ecwc" localSheetId="42" hidden="1">'[2]Intl def'!#REF!</definedName>
    <definedName name="ecwc" localSheetId="40" hidden="1">'[2]Intl def'!#REF!</definedName>
    <definedName name="ecwc" localSheetId="26" hidden="1">'[2]Intl def'!#REF!</definedName>
    <definedName name="ecwc" localSheetId="25" hidden="1">'[2]Intl def'!#REF!</definedName>
    <definedName name="ecwc" hidden="1">'[2]Intl def'!#REF!</definedName>
    <definedName name="EDDW" localSheetId="14" hidden="1">#REF!</definedName>
    <definedName name="EDDW" localSheetId="15" hidden="1">#REF!</definedName>
    <definedName name="EDDW" localSheetId="1" hidden="1">#REF!</definedName>
    <definedName name="EDDW" localSheetId="44" hidden="1">#REF!</definedName>
    <definedName name="EDDW" localSheetId="35" hidden="1">#REF!</definedName>
    <definedName name="EDDW" localSheetId="49" hidden="1">#REF!</definedName>
    <definedName name="EDDW" localSheetId="41" hidden="1">#REF!</definedName>
    <definedName name="EDDW" localSheetId="48" hidden="1">#REF!</definedName>
    <definedName name="EDDW" localSheetId="42" hidden="1">#REF!</definedName>
    <definedName name="EDDW" localSheetId="40" hidden="1">#REF!</definedName>
    <definedName name="EDDW" localSheetId="26" hidden="1">#REF!</definedName>
    <definedName name="EDDW" localSheetId="25" hidden="1">#REF!</definedName>
    <definedName name="EDDW" hidden="1">#REF!</definedName>
    <definedName name="FF" localSheetId="14" hidden="1">'[2]Intl def'!#REF!</definedName>
    <definedName name="FF" localSheetId="15" hidden="1">'[2]Intl def'!#REF!</definedName>
    <definedName name="FF" localSheetId="1" hidden="1">'[2]Intl def'!#REF!</definedName>
    <definedName name="FF" localSheetId="44" hidden="1">'[2]Intl def'!#REF!</definedName>
    <definedName name="FF" localSheetId="35" hidden="1">'[2]Intl def'!#REF!</definedName>
    <definedName name="FF" localSheetId="49" hidden="1">'[2]Intl def'!#REF!</definedName>
    <definedName name="FF" localSheetId="41" hidden="1">'[2]Intl def'!#REF!</definedName>
    <definedName name="FF" localSheetId="48" hidden="1">'[2]Intl def'!#REF!</definedName>
    <definedName name="FF" localSheetId="42" hidden="1">'[2]Intl def'!#REF!</definedName>
    <definedName name="FF" localSheetId="40" hidden="1">'[2]Intl def'!#REF!</definedName>
    <definedName name="FF" localSheetId="26" hidden="1">'[2]Intl def'!#REF!</definedName>
    <definedName name="FF" localSheetId="25" hidden="1">'[2]Intl def'!#REF!</definedName>
    <definedName name="FF" hidden="1">'[2]Intl def'!#REF!</definedName>
    <definedName name="ICMS" hidden="1">{#N/A,#N/A,FALSE,"Aging Summary";#N/A,#N/A,FALSE,"Ratio Analysis";#N/A,#N/A,FALSE,"Test 120 Day Accts";#N/A,#N/A,FALSE,"Tickmarks"}</definedName>
    <definedName name="ISS" localSheetId="14" hidden="1">#REF!</definedName>
    <definedName name="ISS" localSheetId="15" hidden="1">#REF!</definedName>
    <definedName name="ISS" localSheetId="1" hidden="1">#REF!</definedName>
    <definedName name="ISS" localSheetId="44" hidden="1">#REF!</definedName>
    <definedName name="ISS" localSheetId="35" hidden="1">#REF!</definedName>
    <definedName name="ISS" localSheetId="49" hidden="1">#REF!</definedName>
    <definedName name="ISS" localSheetId="41" hidden="1">#REF!</definedName>
    <definedName name="ISS" localSheetId="48" hidden="1">#REF!</definedName>
    <definedName name="ISS" localSheetId="42" hidden="1">#REF!</definedName>
    <definedName name="ISS" localSheetId="40" hidden="1">#REF!</definedName>
    <definedName name="ISS" localSheetId="26" hidden="1">#REF!</definedName>
    <definedName name="ISS" localSheetId="25" hidden="1">#REF!</definedName>
    <definedName name="ISS" hidden="1">#REF!</definedName>
    <definedName name="mm" hidden="1">{#N/A,#N/A,FALSE,"Aging Summary";#N/A,#N/A,FALSE,"Ratio Analysis";#N/A,#N/A,FALSE,"Test 120 Day Accts";#N/A,#N/A,FALSE,"Tickmarks"}</definedName>
    <definedName name="new" localSheetId="61" hidden="1">'[3]Intl def'!#REF!</definedName>
    <definedName name="new" localSheetId="62" hidden="1">'[3]Intl def'!#REF!</definedName>
    <definedName name="new" localSheetId="12" hidden="1">'[3]Intl def'!#REF!</definedName>
    <definedName name="new" localSheetId="14" hidden="1">'[3]Intl def'!#REF!</definedName>
    <definedName name="new" localSheetId="15" hidden="1">'[3]Intl def'!#REF!</definedName>
    <definedName name="new" localSheetId="1" hidden="1">'[3]Intl def'!#REF!</definedName>
    <definedName name="new" localSheetId="50" hidden="1">'[3]Intl def'!#REF!</definedName>
    <definedName name="new" localSheetId="44" hidden="1">'[3]Intl def'!#REF!</definedName>
    <definedName name="new" localSheetId="35" hidden="1">'[3]Intl def'!#REF!</definedName>
    <definedName name="new" localSheetId="49" hidden="1">'[3]Intl def'!#REF!</definedName>
    <definedName name="new" localSheetId="60" hidden="1">'[3]Intl def'!#REF!</definedName>
    <definedName name="new" localSheetId="41" hidden="1">'[3]Intl def'!#REF!</definedName>
    <definedName name="new" localSheetId="48" hidden="1">'[3]Intl def'!#REF!</definedName>
    <definedName name="new" localSheetId="42" hidden="1">'[3]Intl def'!#REF!</definedName>
    <definedName name="new" localSheetId="46" hidden="1">'[3]Intl def'!#REF!</definedName>
    <definedName name="new" localSheetId="52" hidden="1">'[3]Intl def'!#REF!</definedName>
    <definedName name="new" localSheetId="40" hidden="1">'[3]Intl def'!#REF!</definedName>
    <definedName name="new" localSheetId="26" hidden="1">'[3]Intl def'!#REF!</definedName>
    <definedName name="new" localSheetId="25" hidden="1">'[3]Intl def'!#REF!</definedName>
    <definedName name="new" hidden="1">'[3]Intl def'!#REF!</definedName>
    <definedName name="nova" localSheetId="14" hidden="1">#REF!</definedName>
    <definedName name="nova" localSheetId="15" hidden="1">#REF!</definedName>
    <definedName name="nova" localSheetId="1" hidden="1">#REF!</definedName>
    <definedName name="nova" localSheetId="44" hidden="1">#REF!</definedName>
    <definedName name="nova" localSheetId="35" hidden="1">#REF!</definedName>
    <definedName name="nova" localSheetId="49" hidden="1">#REF!</definedName>
    <definedName name="nova" localSheetId="41" hidden="1">#REF!</definedName>
    <definedName name="nova" localSheetId="48" hidden="1">#REF!</definedName>
    <definedName name="nova" localSheetId="42" hidden="1">#REF!</definedName>
    <definedName name="nova" localSheetId="40" hidden="1">#REF!</definedName>
    <definedName name="nova" localSheetId="26" hidden="1">#REF!</definedName>
    <definedName name="nova" localSheetId="25" hidden="1">#REF!</definedName>
    <definedName name="nova" hidden="1">#REF!</definedName>
    <definedName name="p" localSheetId="14" hidden="1">#REF!</definedName>
    <definedName name="p" localSheetId="15" hidden="1">#REF!</definedName>
    <definedName name="p" localSheetId="1" hidden="1">#REF!</definedName>
    <definedName name="p" localSheetId="44" hidden="1">#REF!</definedName>
    <definedName name="p" localSheetId="35" hidden="1">#REF!</definedName>
    <definedName name="p" localSheetId="49" hidden="1">#REF!</definedName>
    <definedName name="p" localSheetId="41" hidden="1">#REF!</definedName>
    <definedName name="p" localSheetId="48" hidden="1">#REF!</definedName>
    <definedName name="p" localSheetId="42" hidden="1">#REF!</definedName>
    <definedName name="p" localSheetId="40" hidden="1">#REF!</definedName>
    <definedName name="p" localSheetId="26" hidden="1">#REF!</definedName>
    <definedName name="p" localSheetId="25" hidden="1">#REF!</definedName>
    <definedName name="p" hidden="1">#REF!</definedName>
    <definedName name="PIRU" localSheetId="12" hidden="1">#REF!</definedName>
    <definedName name="PIRU" localSheetId="14" hidden="1">#REF!</definedName>
    <definedName name="PIRU" localSheetId="15" hidden="1">#REF!</definedName>
    <definedName name="PIRU" localSheetId="1" hidden="1">#REF!</definedName>
    <definedName name="PIRU" localSheetId="50" hidden="1">#REF!</definedName>
    <definedName name="PIRU" localSheetId="44" hidden="1">#REF!</definedName>
    <definedName name="PIRU" localSheetId="35" hidden="1">#REF!</definedName>
    <definedName name="PIRU" localSheetId="49" hidden="1">#REF!</definedName>
    <definedName name="PIRU" localSheetId="60" hidden="1">#REF!</definedName>
    <definedName name="PIRU" localSheetId="41" hidden="1">#REF!</definedName>
    <definedName name="PIRU" localSheetId="48" hidden="1">#REF!</definedName>
    <definedName name="PIRU" localSheetId="42" hidden="1">#REF!</definedName>
    <definedName name="PIRU" localSheetId="46" hidden="1">#REF!</definedName>
    <definedName name="PIRU" localSheetId="40" hidden="1">#REF!</definedName>
    <definedName name="PIRU" localSheetId="26" hidden="1">#REF!</definedName>
    <definedName name="PIRU" localSheetId="25" hidden="1">#REF!</definedName>
    <definedName name="PIRU" hidden="1">#REF!</definedName>
    <definedName name="PPPPPP" localSheetId="12" hidden="1">#REF!</definedName>
    <definedName name="PPPPPP" localSheetId="14" hidden="1">#REF!</definedName>
    <definedName name="PPPPPP" localSheetId="15" hidden="1">#REF!</definedName>
    <definedName name="PPPPPP" localSheetId="1" hidden="1">#REF!</definedName>
    <definedName name="PPPPPP" localSheetId="50" hidden="1">#REF!</definedName>
    <definedName name="PPPPPP" localSheetId="44" hidden="1">#REF!</definedName>
    <definedName name="PPPPPP" localSheetId="35" hidden="1">#REF!</definedName>
    <definedName name="PPPPPP" localSheetId="49" hidden="1">#REF!</definedName>
    <definedName name="PPPPPP" localSheetId="60" hidden="1">#REF!</definedName>
    <definedName name="PPPPPP" localSheetId="41" hidden="1">#REF!</definedName>
    <definedName name="PPPPPP" localSheetId="48" hidden="1">#REF!</definedName>
    <definedName name="PPPPPP" localSheetId="42" hidden="1">#REF!</definedName>
    <definedName name="PPPPPP" localSheetId="46" hidden="1">#REF!</definedName>
    <definedName name="PPPPPP" localSheetId="40" hidden="1">#REF!</definedName>
    <definedName name="PPPPPP" localSheetId="26" hidden="1">#REF!</definedName>
    <definedName name="PPPPPP" localSheetId="25" hidden="1">#REF!</definedName>
    <definedName name="PPPPPP" hidden="1">#REF!</definedName>
    <definedName name="PROV" hidden="1">{#N/A,#N/A,FALSE,"Aging Summary";#N/A,#N/A,FALSE,"Ratio Analysis";#N/A,#N/A,FALSE,"Test 120 Day Accts";#N/A,#N/A,FALSE,"Tickmarks"}</definedName>
    <definedName name="Q" localSheetId="14" hidden="1">#REF!</definedName>
    <definedName name="Q" localSheetId="15" hidden="1">#REF!</definedName>
    <definedName name="Q" localSheetId="1" hidden="1">#REF!</definedName>
    <definedName name="Q" localSheetId="44" hidden="1">#REF!</definedName>
    <definedName name="Q" localSheetId="35" hidden="1">#REF!</definedName>
    <definedName name="Q" localSheetId="49" hidden="1">#REF!</definedName>
    <definedName name="Q" localSheetId="41" hidden="1">#REF!</definedName>
    <definedName name="Q" localSheetId="48" hidden="1">#REF!</definedName>
    <definedName name="Q" localSheetId="42" hidden="1">#REF!</definedName>
    <definedName name="Q" localSheetId="40" hidden="1">#REF!</definedName>
    <definedName name="Q" localSheetId="26" hidden="1">#REF!</definedName>
    <definedName name="Q" localSheetId="25" hidden="1">#REF!</definedName>
    <definedName name="Q" hidden="1">#REF!</definedName>
    <definedName name="QDWQSDQ" localSheetId="14" hidden="1">#REF!</definedName>
    <definedName name="QDWQSDQ" localSheetId="15" hidden="1">#REF!</definedName>
    <definedName name="QDWQSDQ" localSheetId="1" hidden="1">#REF!</definedName>
    <definedName name="QDWQSDQ" localSheetId="44" hidden="1">#REF!</definedName>
    <definedName name="QDWQSDQ" localSheetId="35" hidden="1">#REF!</definedName>
    <definedName name="QDWQSDQ" localSheetId="49" hidden="1">#REF!</definedName>
    <definedName name="QDWQSDQ" localSheetId="41" hidden="1">#REF!</definedName>
    <definedName name="QDWQSDQ" localSheetId="48" hidden="1">#REF!</definedName>
    <definedName name="QDWQSDQ" localSheetId="42" hidden="1">#REF!</definedName>
    <definedName name="QDWQSDQ" localSheetId="40" hidden="1">#REF!</definedName>
    <definedName name="QDWQSDQ" localSheetId="26" hidden="1">#REF!</definedName>
    <definedName name="QDWQSDQ" localSheetId="25" hidden="1">#REF!</definedName>
    <definedName name="QDWQSDQ" hidden="1">#REF!</definedName>
    <definedName name="QQ" localSheetId="14" hidden="1">'[2]Intl def'!#REF!</definedName>
    <definedName name="QQ" localSheetId="15" hidden="1">'[2]Intl def'!#REF!</definedName>
    <definedName name="QQ" localSheetId="1" hidden="1">'[2]Intl def'!#REF!</definedName>
    <definedName name="QQ" localSheetId="44" hidden="1">'[2]Intl def'!#REF!</definedName>
    <definedName name="QQ" localSheetId="35" hidden="1">'[2]Intl def'!#REF!</definedName>
    <definedName name="QQ" localSheetId="49" hidden="1">'[2]Intl def'!#REF!</definedName>
    <definedName name="QQ" localSheetId="41" hidden="1">'[2]Intl def'!#REF!</definedName>
    <definedName name="QQ" localSheetId="48" hidden="1">'[2]Intl def'!#REF!</definedName>
    <definedName name="QQ" localSheetId="42" hidden="1">'[2]Intl def'!#REF!</definedName>
    <definedName name="QQ" localSheetId="40" hidden="1">'[2]Intl def'!#REF!</definedName>
    <definedName name="QQ" localSheetId="26" hidden="1">'[2]Intl def'!#REF!</definedName>
    <definedName name="QQ" localSheetId="25" hidden="1">'[2]Intl def'!#REF!</definedName>
    <definedName name="QQ" hidden="1">'[2]Intl def'!#REF!</definedName>
    <definedName name="QQQ" localSheetId="14" hidden="1">#REF!</definedName>
    <definedName name="QQQ" localSheetId="15" hidden="1">#REF!</definedName>
    <definedName name="QQQ" localSheetId="1" hidden="1">#REF!</definedName>
    <definedName name="QQQ" localSheetId="44" hidden="1">#REF!</definedName>
    <definedName name="QQQ" localSheetId="35" hidden="1">#REF!</definedName>
    <definedName name="QQQ" localSheetId="49" hidden="1">#REF!</definedName>
    <definedName name="QQQ" localSheetId="41" hidden="1">#REF!</definedName>
    <definedName name="QQQ" localSheetId="48" hidden="1">#REF!</definedName>
    <definedName name="QQQ" localSheetId="42" hidden="1">#REF!</definedName>
    <definedName name="QQQ" localSheetId="40" hidden="1">#REF!</definedName>
    <definedName name="QQQ" localSheetId="26" hidden="1">#REF!</definedName>
    <definedName name="QQQ" localSheetId="25" hidden="1">#REF!</definedName>
    <definedName name="QQQ" hidden="1">#REF!</definedName>
    <definedName name="QQQQ" localSheetId="14" hidden="1">#REF!</definedName>
    <definedName name="QQQQ" localSheetId="15" hidden="1">#REF!</definedName>
    <definedName name="QQQQ" localSheetId="1" hidden="1">#REF!</definedName>
    <definedName name="QQQQ" localSheetId="44" hidden="1">#REF!</definedName>
    <definedName name="QQQQ" localSheetId="35" hidden="1">#REF!</definedName>
    <definedName name="QQQQ" localSheetId="49" hidden="1">#REF!</definedName>
    <definedName name="QQQQ" localSheetId="41" hidden="1">#REF!</definedName>
    <definedName name="QQQQ" localSheetId="48" hidden="1">#REF!</definedName>
    <definedName name="QQQQ" localSheetId="42" hidden="1">#REF!</definedName>
    <definedName name="QQQQ" localSheetId="40" hidden="1">#REF!</definedName>
    <definedName name="QQQQ" localSheetId="26" hidden="1">#REF!</definedName>
    <definedName name="QQQQ" localSheetId="25" hidden="1">#REF!</definedName>
    <definedName name="QQQQ" hidden="1">#REF!</definedName>
    <definedName name="QQQQQQQQQQQ" localSheetId="14" hidden="1">'[2]Intl def'!#REF!</definedName>
    <definedName name="QQQQQQQQQQQ" localSheetId="15" hidden="1">'[2]Intl def'!#REF!</definedName>
    <definedName name="QQQQQQQQQQQ" localSheetId="1" hidden="1">'[2]Intl def'!#REF!</definedName>
    <definedName name="QQQQQQQQQQQ" localSheetId="44" hidden="1">'[2]Intl def'!#REF!</definedName>
    <definedName name="QQQQQQQQQQQ" localSheetId="35" hidden="1">'[2]Intl def'!#REF!</definedName>
    <definedName name="QQQQQQQQQQQ" localSheetId="49" hidden="1">'[2]Intl def'!#REF!</definedName>
    <definedName name="QQQQQQQQQQQ" localSheetId="41" hidden="1">'[2]Intl def'!#REF!</definedName>
    <definedName name="QQQQQQQQQQQ" localSheetId="48" hidden="1">'[2]Intl def'!#REF!</definedName>
    <definedName name="QQQQQQQQQQQ" localSheetId="42" hidden="1">'[2]Intl def'!#REF!</definedName>
    <definedName name="QQQQQQQQQQQ" localSheetId="40" hidden="1">'[2]Intl def'!#REF!</definedName>
    <definedName name="QQQQQQQQQQQ" localSheetId="26" hidden="1">'[2]Intl def'!#REF!</definedName>
    <definedName name="QQQQQQQQQQQ" localSheetId="25" hidden="1">'[2]Intl def'!#REF!</definedName>
    <definedName name="QQQQQQQQQQQ" hidden="1">'[2]Intl def'!#REF!</definedName>
    <definedName name="QQQQQQQQQQQQ" localSheetId="14" hidden="1">'[2]Intl def'!#REF!</definedName>
    <definedName name="QQQQQQQQQQQQ" localSheetId="15" hidden="1">'[2]Intl def'!#REF!</definedName>
    <definedName name="QQQQQQQQQQQQ" localSheetId="1" hidden="1">'[2]Intl def'!#REF!</definedName>
    <definedName name="QQQQQQQQQQQQ" localSheetId="44" hidden="1">'[2]Intl def'!#REF!</definedName>
    <definedName name="QQQQQQQQQQQQ" localSheetId="35" hidden="1">'[2]Intl def'!#REF!</definedName>
    <definedName name="QQQQQQQQQQQQ" localSheetId="49" hidden="1">'[2]Intl def'!#REF!</definedName>
    <definedName name="QQQQQQQQQQQQ" localSheetId="41" hidden="1">'[2]Intl def'!#REF!</definedName>
    <definedName name="QQQQQQQQQQQQ" localSheetId="48" hidden="1">'[2]Intl def'!#REF!</definedName>
    <definedName name="QQQQQQQQQQQQ" localSheetId="42" hidden="1">'[2]Intl def'!#REF!</definedName>
    <definedName name="QQQQQQQQQQQQ" localSheetId="40" hidden="1">'[2]Intl def'!#REF!</definedName>
    <definedName name="QQQQQQQQQQQQ" localSheetId="26" hidden="1">'[2]Intl def'!#REF!</definedName>
    <definedName name="QQQQQQQQQQQQ" localSheetId="25" hidden="1">'[2]Intl def'!#REF!</definedName>
    <definedName name="QQQQQQQQQQQQ" hidden="1">'[2]Intl def'!#REF!</definedName>
    <definedName name="qsqs" localSheetId="14" hidden="1">#REF!</definedName>
    <definedName name="qsqs" localSheetId="15" hidden="1">#REF!</definedName>
    <definedName name="qsqs" localSheetId="1" hidden="1">#REF!</definedName>
    <definedName name="qsqs" localSheetId="44" hidden="1">#REF!</definedName>
    <definedName name="qsqs" localSheetId="35" hidden="1">#REF!</definedName>
    <definedName name="qsqs" localSheetId="49" hidden="1">#REF!</definedName>
    <definedName name="qsqs" localSheetId="41" hidden="1">#REF!</definedName>
    <definedName name="qsqs" localSheetId="48" hidden="1">#REF!</definedName>
    <definedName name="qsqs" localSheetId="42" hidden="1">#REF!</definedName>
    <definedName name="qsqs" localSheetId="40" hidden="1">#REF!</definedName>
    <definedName name="qsqs" localSheetId="26" hidden="1">#REF!</definedName>
    <definedName name="qsqs" localSheetId="25" hidden="1">#REF!</definedName>
    <definedName name="qsqs" hidden="1">#REF!</definedName>
    <definedName name="row" localSheetId="61" hidden="1">#REF!</definedName>
    <definedName name="row" localSheetId="62" hidden="1">#REF!</definedName>
    <definedName name="row" localSheetId="12" hidden="1">#REF!</definedName>
    <definedName name="row" localSheetId="14" hidden="1">#REF!</definedName>
    <definedName name="row" localSheetId="15" hidden="1">#REF!</definedName>
    <definedName name="row" localSheetId="1" hidden="1">#REF!</definedName>
    <definedName name="row" localSheetId="50" hidden="1">#REF!</definedName>
    <definedName name="row" localSheetId="44" hidden="1">#REF!</definedName>
    <definedName name="row" localSheetId="35" hidden="1">#REF!</definedName>
    <definedName name="row" localSheetId="49" hidden="1">#REF!</definedName>
    <definedName name="row" localSheetId="60" hidden="1">#REF!</definedName>
    <definedName name="row" localSheetId="41" hidden="1">#REF!</definedName>
    <definedName name="row" localSheetId="48" hidden="1">#REF!</definedName>
    <definedName name="row" localSheetId="42" hidden="1">#REF!</definedName>
    <definedName name="row" localSheetId="46" hidden="1">#REF!</definedName>
    <definedName name="row" localSheetId="52" hidden="1">#REF!</definedName>
    <definedName name="row" localSheetId="40" hidden="1">#REF!</definedName>
    <definedName name="row" localSheetId="26" hidden="1">#REF!</definedName>
    <definedName name="row" localSheetId="25" hidden="1">#REF!</definedName>
    <definedName name="row" hidden="1">#REF!</definedName>
    <definedName name="s" localSheetId="14" hidden="1">#REF!</definedName>
    <definedName name="s" localSheetId="15" hidden="1">#REF!</definedName>
    <definedName name="s" localSheetId="1" hidden="1">#REF!</definedName>
    <definedName name="s" localSheetId="44" hidden="1">#REF!</definedName>
    <definedName name="s" localSheetId="35" hidden="1">#REF!</definedName>
    <definedName name="s" localSheetId="49" hidden="1">#REF!</definedName>
    <definedName name="s" localSheetId="41" hidden="1">#REF!</definedName>
    <definedName name="s" localSheetId="48" hidden="1">#REF!</definedName>
    <definedName name="s" localSheetId="42" hidden="1">#REF!</definedName>
    <definedName name="s" localSheetId="40" hidden="1">#REF!</definedName>
    <definedName name="s" localSheetId="26" hidden="1">#REF!</definedName>
    <definedName name="s" localSheetId="25" hidden="1">#REF!</definedName>
    <definedName name="s" hidden="1">#REF!</definedName>
    <definedName name="sas" localSheetId="14" hidden="1">#REF!</definedName>
    <definedName name="sas" localSheetId="15" hidden="1">#REF!</definedName>
    <definedName name="sas" localSheetId="1" hidden="1">#REF!</definedName>
    <definedName name="sas" localSheetId="44" hidden="1">#REF!</definedName>
    <definedName name="sas" localSheetId="35" hidden="1">#REF!</definedName>
    <definedName name="sas" localSheetId="49" hidden="1">#REF!</definedName>
    <definedName name="sas" localSheetId="41" hidden="1">#REF!</definedName>
    <definedName name="sas" localSheetId="48" hidden="1">#REF!</definedName>
    <definedName name="sas" localSheetId="42" hidden="1">#REF!</definedName>
    <definedName name="sas" localSheetId="40" hidden="1">#REF!</definedName>
    <definedName name="sas" localSheetId="26" hidden="1">#REF!</definedName>
    <definedName name="sas" localSheetId="25" hidden="1">#REF!</definedName>
    <definedName name="sas" hidden="1">#REF!</definedName>
    <definedName name="sqs" localSheetId="14" hidden="1">#REF!</definedName>
    <definedName name="sqs" localSheetId="15" hidden="1">#REF!</definedName>
    <definedName name="sqs" localSheetId="1" hidden="1">#REF!</definedName>
    <definedName name="sqs" localSheetId="44" hidden="1">#REF!</definedName>
    <definedName name="sqs" localSheetId="35" hidden="1">#REF!</definedName>
    <definedName name="sqs" localSheetId="49" hidden="1">#REF!</definedName>
    <definedName name="sqs" localSheetId="41" hidden="1">#REF!</definedName>
    <definedName name="sqs" localSheetId="48" hidden="1">#REF!</definedName>
    <definedName name="sqs" localSheetId="42" hidden="1">#REF!</definedName>
    <definedName name="sqs" localSheetId="40" hidden="1">#REF!</definedName>
    <definedName name="sqs" localSheetId="26" hidden="1">#REF!</definedName>
    <definedName name="sqs" localSheetId="25" hidden="1">#REF!</definedName>
    <definedName name="sqs" hidden="1">#REF!</definedName>
    <definedName name="ss" localSheetId="14" hidden="1">#REF!</definedName>
    <definedName name="ss" localSheetId="15" hidden="1">#REF!</definedName>
    <definedName name="ss" localSheetId="1" hidden="1">#REF!</definedName>
    <definedName name="ss" localSheetId="44" hidden="1">#REF!</definedName>
    <definedName name="ss" localSheetId="35" hidden="1">#REF!</definedName>
    <definedName name="ss" localSheetId="49" hidden="1">#REF!</definedName>
    <definedName name="ss" localSheetId="41" hidden="1">#REF!</definedName>
    <definedName name="ss" localSheetId="48" hidden="1">#REF!</definedName>
    <definedName name="ss" localSheetId="42" hidden="1">#REF!</definedName>
    <definedName name="ss" localSheetId="40" hidden="1">#REF!</definedName>
    <definedName name="ss" localSheetId="26" hidden="1">#REF!</definedName>
    <definedName name="ss" localSheetId="25" hidden="1">#REF!</definedName>
    <definedName name="ss" hidden="1">#REF!</definedName>
    <definedName name="sss" localSheetId="14" hidden="1">#REF!</definedName>
    <definedName name="sss" localSheetId="15" hidden="1">#REF!</definedName>
    <definedName name="sss" localSheetId="1" hidden="1">#REF!</definedName>
    <definedName name="sss" localSheetId="44" hidden="1">#REF!</definedName>
    <definedName name="sss" localSheetId="35" hidden="1">#REF!</definedName>
    <definedName name="sss" localSheetId="49" hidden="1">#REF!</definedName>
    <definedName name="sss" localSheetId="41" hidden="1">#REF!</definedName>
    <definedName name="sss" localSheetId="48" hidden="1">#REF!</definedName>
    <definedName name="sss" localSheetId="42" hidden="1">#REF!</definedName>
    <definedName name="sss" localSheetId="40" hidden="1">#REF!</definedName>
    <definedName name="sss" localSheetId="26" hidden="1">#REF!</definedName>
    <definedName name="sss" localSheetId="25" hidden="1">#REF!</definedName>
    <definedName name="sss" hidden="1">#REF!</definedName>
    <definedName name="SSSSSSSSS" localSheetId="14" hidden="1">#REF!</definedName>
    <definedName name="SSSSSSSSS" localSheetId="15" hidden="1">#REF!</definedName>
    <definedName name="SSSSSSSSS" localSheetId="1" hidden="1">#REF!</definedName>
    <definedName name="SSSSSSSSS" localSheetId="44" hidden="1">#REF!</definedName>
    <definedName name="SSSSSSSSS" localSheetId="35" hidden="1">#REF!</definedName>
    <definedName name="SSSSSSSSS" localSheetId="49" hidden="1">#REF!</definedName>
    <definedName name="SSSSSSSSS" localSheetId="41" hidden="1">#REF!</definedName>
    <definedName name="SSSSSSSSS" localSheetId="48" hidden="1">#REF!</definedName>
    <definedName name="SSSSSSSSS" localSheetId="42" hidden="1">#REF!</definedName>
    <definedName name="SSSSSSSSS" localSheetId="40" hidden="1">#REF!</definedName>
    <definedName name="SSSSSSSSS" localSheetId="26" hidden="1">#REF!</definedName>
    <definedName name="SSSSSSSSS" localSheetId="25" hidden="1">#REF!</definedName>
    <definedName name="SSSSSSSSS" hidden="1">#REF!</definedName>
    <definedName name="TAI" localSheetId="12" hidden="1">#REF!</definedName>
    <definedName name="TAI" localSheetId="14" hidden="1">#REF!</definedName>
    <definedName name="TAI" localSheetId="15" hidden="1">#REF!</definedName>
    <definedName name="TAI" localSheetId="1" hidden="1">#REF!</definedName>
    <definedName name="TAI" localSheetId="50" hidden="1">#REF!</definedName>
    <definedName name="TAI" localSheetId="44" hidden="1">#REF!</definedName>
    <definedName name="TAI" localSheetId="35" hidden="1">#REF!</definedName>
    <definedName name="TAI" localSheetId="49" hidden="1">#REF!</definedName>
    <definedName name="TAI" localSheetId="60" hidden="1">#REF!</definedName>
    <definedName name="TAI" localSheetId="41" hidden="1">#REF!</definedName>
    <definedName name="TAI" localSheetId="48" hidden="1">#REF!</definedName>
    <definedName name="TAI" localSheetId="42" hidden="1">#REF!</definedName>
    <definedName name="TAI" localSheetId="46" hidden="1">#REF!</definedName>
    <definedName name="TAI" localSheetId="40" hidden="1">#REF!</definedName>
    <definedName name="TAI" localSheetId="26" hidden="1">#REF!</definedName>
    <definedName name="TAI" localSheetId="25" hidden="1">#REF!</definedName>
    <definedName name="TAI" hidden="1">#REF!</definedName>
    <definedName name="VDFR425455" localSheetId="12" hidden="1">'[2]Intl def'!#REF!</definedName>
    <definedName name="VDFR425455" localSheetId="14" hidden="1">'[2]Intl def'!#REF!</definedName>
    <definedName name="VDFR425455" localSheetId="15" hidden="1">'[2]Intl def'!#REF!</definedName>
    <definedName name="VDFR425455" localSheetId="1" hidden="1">'[2]Intl def'!#REF!</definedName>
    <definedName name="VDFR425455" localSheetId="50" hidden="1">'[2]Intl def'!#REF!</definedName>
    <definedName name="VDFR425455" localSheetId="44" hidden="1">'[2]Intl def'!#REF!</definedName>
    <definedName name="VDFR425455" localSheetId="35" hidden="1">'[2]Intl def'!#REF!</definedName>
    <definedName name="VDFR425455" localSheetId="49" hidden="1">'[2]Intl def'!#REF!</definedName>
    <definedName name="VDFR425455" localSheetId="60" hidden="1">'[2]Intl def'!#REF!</definedName>
    <definedName name="VDFR425455" localSheetId="41" hidden="1">'[2]Intl def'!#REF!</definedName>
    <definedName name="VDFR425455" localSheetId="48" hidden="1">'[2]Intl def'!#REF!</definedName>
    <definedName name="VDFR425455" localSheetId="42" hidden="1">'[2]Intl def'!#REF!</definedName>
    <definedName name="VDFR425455" localSheetId="46" hidden="1">'[2]Intl def'!#REF!</definedName>
    <definedName name="VDFR425455" localSheetId="40" hidden="1">'[2]Intl def'!#REF!</definedName>
    <definedName name="VDFR425455" localSheetId="26" hidden="1">'[2]Intl def'!#REF!</definedName>
    <definedName name="VDFR425455" localSheetId="25" hidden="1">'[2]Intl def'!#REF!</definedName>
    <definedName name="VDFR425455" hidden="1">'[2]Intl def'!#REF!</definedName>
    <definedName name="wce" localSheetId="14" hidden="1">#REF!</definedName>
    <definedName name="wce" localSheetId="15" hidden="1">#REF!</definedName>
    <definedName name="wce" localSheetId="1" hidden="1">#REF!</definedName>
    <definedName name="wce" localSheetId="44" hidden="1">#REF!</definedName>
    <definedName name="wce" localSheetId="35" hidden="1">#REF!</definedName>
    <definedName name="wce" localSheetId="49" hidden="1">#REF!</definedName>
    <definedName name="wce" localSheetId="41" hidden="1">#REF!</definedName>
    <definedName name="wce" localSheetId="48" hidden="1">#REF!</definedName>
    <definedName name="wce" localSheetId="42" hidden="1">#REF!</definedName>
    <definedName name="wce" localSheetId="40" hidden="1">#REF!</definedName>
    <definedName name="wce" localSheetId="26" hidden="1">#REF!</definedName>
    <definedName name="wce" localSheetId="25" hidden="1">#REF!</definedName>
    <definedName name="wce" hidden="1">#REF!</definedName>
    <definedName name="WCFWEFWD" localSheetId="14" hidden="1">'[2]Intl def'!#REF!</definedName>
    <definedName name="WCFWEFWD" localSheetId="15" hidden="1">'[2]Intl def'!#REF!</definedName>
    <definedName name="WCFWEFWD" localSheetId="1" hidden="1">'[2]Intl def'!#REF!</definedName>
    <definedName name="WCFWEFWD" localSheetId="44" hidden="1">'[2]Intl def'!#REF!</definedName>
    <definedName name="WCFWEFWD" localSheetId="35" hidden="1">'[2]Intl def'!#REF!</definedName>
    <definedName name="WCFWEFWD" localSheetId="49" hidden="1">'[2]Intl def'!#REF!</definedName>
    <definedName name="WCFWEFWD" localSheetId="41" hidden="1">'[2]Intl def'!#REF!</definedName>
    <definedName name="WCFWEFWD" localSheetId="48" hidden="1">'[2]Intl def'!#REF!</definedName>
    <definedName name="WCFWEFWD" localSheetId="42" hidden="1">'[2]Intl def'!#REF!</definedName>
    <definedName name="WCFWEFWD" localSheetId="40" hidden="1">'[2]Intl def'!#REF!</definedName>
    <definedName name="WCFWEFWD" localSheetId="26" hidden="1">'[2]Intl def'!#REF!</definedName>
    <definedName name="WCFWEFWD" localSheetId="25" hidden="1">'[2]Intl def'!#REF!</definedName>
    <definedName name="WCFWEFWD" hidden="1">'[2]Intl def'!#REF!</definedName>
    <definedName name="wefcw" localSheetId="14" hidden="1">#REF!</definedName>
    <definedName name="wefcw" localSheetId="15" hidden="1">#REF!</definedName>
    <definedName name="wefcw" localSheetId="1" hidden="1">#REF!</definedName>
    <definedName name="wefcw" localSheetId="44" hidden="1">#REF!</definedName>
    <definedName name="wefcw" localSheetId="35" hidden="1">#REF!</definedName>
    <definedName name="wefcw" localSheetId="49" hidden="1">#REF!</definedName>
    <definedName name="wefcw" localSheetId="41" hidden="1">#REF!</definedName>
    <definedName name="wefcw" localSheetId="48" hidden="1">#REF!</definedName>
    <definedName name="wefcw" localSheetId="42" hidden="1">#REF!</definedName>
    <definedName name="wefcw" localSheetId="40" hidden="1">#REF!</definedName>
    <definedName name="wefcw" localSheetId="26" hidden="1">#REF!</definedName>
    <definedName name="wefcw" localSheetId="25" hidden="1">#REF!</definedName>
    <definedName name="wefcw" hidden="1">#REF!</definedName>
    <definedName name="wrn.Aging._.and._.Trend._.Analysis." hidden="1">{#N/A,#N/A,FALSE,"Aging Summary";#N/A,#N/A,FALSE,"Ratio Analysis";#N/A,#N/A,FALSE,"Test 120 Day Accts";#N/A,#N/A,FALSE,"Tickmarks"}</definedName>
    <definedName name="wrt" localSheetId="61" hidden="1">#REF!</definedName>
    <definedName name="wrt" localSheetId="62" hidden="1">#REF!</definedName>
    <definedName name="wrt" localSheetId="12" hidden="1">#REF!</definedName>
    <definedName name="wrt" localSheetId="14" hidden="1">#REF!</definedName>
    <definedName name="wrt" localSheetId="15" hidden="1">#REF!</definedName>
    <definedName name="wrt" localSheetId="1" hidden="1">#REF!</definedName>
    <definedName name="wrt" localSheetId="50" hidden="1">#REF!</definedName>
    <definedName name="wrt" localSheetId="44" hidden="1">#REF!</definedName>
    <definedName name="wrt" localSheetId="35" hidden="1">#REF!</definedName>
    <definedName name="wrt" localSheetId="49" hidden="1">#REF!</definedName>
    <definedName name="wrt" localSheetId="60" hidden="1">#REF!</definedName>
    <definedName name="wrt" localSheetId="41" hidden="1">#REF!</definedName>
    <definedName name="wrt" localSheetId="48" hidden="1">#REF!</definedName>
    <definedName name="wrt" localSheetId="42" hidden="1">#REF!</definedName>
    <definedName name="wrt" localSheetId="46" hidden="1">#REF!</definedName>
    <definedName name="wrt" localSheetId="52" hidden="1">#REF!</definedName>
    <definedName name="wrt" localSheetId="40" hidden="1">#REF!</definedName>
    <definedName name="wrt" localSheetId="26" hidden="1">#REF!</definedName>
    <definedName name="wrt" localSheetId="25" hidden="1">#REF!</definedName>
    <definedName name="wrt" hidden="1">#REF!</definedName>
    <definedName name="XREF_COLUMN_2" localSheetId="61" hidden="1">'[2]Intl def'!#REF!</definedName>
    <definedName name="XREF_COLUMN_2" localSheetId="62" hidden="1">'[2]Intl def'!#REF!</definedName>
    <definedName name="XREF_COLUMN_2" localSheetId="12" hidden="1">'[2]Intl def'!#REF!</definedName>
    <definedName name="XREF_COLUMN_2" localSheetId="14" hidden="1">'[2]Intl def'!#REF!</definedName>
    <definedName name="XREF_COLUMN_2" localSheetId="15" hidden="1">'[2]Intl def'!#REF!</definedName>
    <definedName name="XREF_COLUMN_2" localSheetId="1" hidden="1">'[2]Intl def'!#REF!</definedName>
    <definedName name="XREF_COLUMN_2" localSheetId="50" hidden="1">'[2]Intl def'!#REF!</definedName>
    <definedName name="XREF_COLUMN_2" localSheetId="44" hidden="1">'[2]Intl def'!#REF!</definedName>
    <definedName name="XREF_COLUMN_2" localSheetId="35" hidden="1">'[2]Intl def'!#REF!</definedName>
    <definedName name="XREF_COLUMN_2" localSheetId="49" hidden="1">'[2]Intl def'!#REF!</definedName>
    <definedName name="XREF_COLUMN_2" localSheetId="60" hidden="1">'[2]Intl def'!#REF!</definedName>
    <definedName name="XREF_COLUMN_2" localSheetId="41" hidden="1">'[2]Intl def'!#REF!</definedName>
    <definedName name="XREF_COLUMN_2" localSheetId="48" hidden="1">'[2]Intl def'!#REF!</definedName>
    <definedName name="XREF_COLUMN_2" localSheetId="42" hidden="1">'[2]Intl def'!#REF!</definedName>
    <definedName name="XREF_COLUMN_2" localSheetId="46" hidden="1">'[2]Intl def'!#REF!</definedName>
    <definedName name="XREF_COLUMN_2" localSheetId="52" hidden="1">'[2]Intl def'!#REF!</definedName>
    <definedName name="XREF_COLUMN_2" localSheetId="40" hidden="1">'[2]Intl def'!#REF!</definedName>
    <definedName name="XREF_COLUMN_2" localSheetId="26" hidden="1">'[2]Intl def'!#REF!</definedName>
    <definedName name="XREF_COLUMN_2" localSheetId="25" hidden="1">'[2]Intl def'!#REF!</definedName>
    <definedName name="XREF_COLUMN_2" hidden="1">'[2]Intl def'!#REF!</definedName>
    <definedName name="XREF_COLUMN_3" localSheetId="61" hidden="1">'[2]Intl def'!#REF!</definedName>
    <definedName name="XREF_COLUMN_3" localSheetId="62" hidden="1">'[2]Intl def'!#REF!</definedName>
    <definedName name="XREF_COLUMN_3" localSheetId="12" hidden="1">'[2]Intl def'!#REF!</definedName>
    <definedName name="XREF_COLUMN_3" localSheetId="14" hidden="1">'[2]Intl def'!#REF!</definedName>
    <definedName name="XREF_COLUMN_3" localSheetId="15" hidden="1">'[2]Intl def'!#REF!</definedName>
    <definedName name="XREF_COLUMN_3" localSheetId="1" hidden="1">'[2]Intl def'!#REF!</definedName>
    <definedName name="XREF_COLUMN_3" localSheetId="50" hidden="1">'[2]Intl def'!#REF!</definedName>
    <definedName name="XREF_COLUMN_3" localSheetId="44" hidden="1">'[2]Intl def'!#REF!</definedName>
    <definedName name="XREF_COLUMN_3" localSheetId="35" hidden="1">'[2]Intl def'!#REF!</definedName>
    <definedName name="XREF_COLUMN_3" localSheetId="49" hidden="1">'[2]Intl def'!#REF!</definedName>
    <definedName name="XREF_COLUMN_3" localSheetId="60" hidden="1">'[2]Intl def'!#REF!</definedName>
    <definedName name="XREF_COLUMN_3" localSheetId="41" hidden="1">'[2]Intl def'!#REF!</definedName>
    <definedName name="XREF_COLUMN_3" localSheetId="48" hidden="1">'[2]Intl def'!#REF!</definedName>
    <definedName name="XREF_COLUMN_3" localSheetId="42" hidden="1">'[2]Intl def'!#REF!</definedName>
    <definedName name="XREF_COLUMN_3" localSheetId="46" hidden="1">'[2]Intl def'!#REF!</definedName>
    <definedName name="XREF_COLUMN_3" localSheetId="52" hidden="1">'[2]Intl def'!#REF!</definedName>
    <definedName name="XREF_COLUMN_3" localSheetId="40" hidden="1">'[2]Intl def'!#REF!</definedName>
    <definedName name="XREF_COLUMN_3" localSheetId="26" hidden="1">'[2]Intl def'!#REF!</definedName>
    <definedName name="XREF_COLUMN_3" localSheetId="25" hidden="1">'[2]Intl def'!#REF!</definedName>
    <definedName name="XREF_COLUMN_3" hidden="1">'[2]Intl def'!#REF!</definedName>
    <definedName name="XREF_COLUMN_4" localSheetId="61" hidden="1">#REF!</definedName>
    <definedName name="XREF_COLUMN_4" localSheetId="62" hidden="1">#REF!</definedName>
    <definedName name="XREF_COLUMN_4" localSheetId="12" hidden="1">#REF!</definedName>
    <definedName name="XREF_COLUMN_4" localSheetId="14" hidden="1">#REF!</definedName>
    <definedName name="XREF_COLUMN_4" localSheetId="15" hidden="1">#REF!</definedName>
    <definedName name="XREF_COLUMN_4" localSheetId="1" hidden="1">#REF!</definedName>
    <definedName name="XREF_COLUMN_4" localSheetId="50" hidden="1">#REF!</definedName>
    <definedName name="XREF_COLUMN_4" localSheetId="44" hidden="1">#REF!</definedName>
    <definedName name="XREF_COLUMN_4" localSheetId="35" hidden="1">#REF!</definedName>
    <definedName name="XREF_COLUMN_4" localSheetId="49" hidden="1">#REF!</definedName>
    <definedName name="XREF_COLUMN_4" localSheetId="60" hidden="1">#REF!</definedName>
    <definedName name="XREF_COLUMN_4" localSheetId="41" hidden="1">#REF!</definedName>
    <definedName name="XREF_COLUMN_4" localSheetId="48" hidden="1">#REF!</definedName>
    <definedName name="XREF_COLUMN_4" localSheetId="42" hidden="1">#REF!</definedName>
    <definedName name="XREF_COLUMN_4" localSheetId="46" hidden="1">#REF!</definedName>
    <definedName name="XREF_COLUMN_4" localSheetId="52" hidden="1">#REF!</definedName>
    <definedName name="XREF_COLUMN_4" localSheetId="40" hidden="1">#REF!</definedName>
    <definedName name="XREF_COLUMN_4" localSheetId="26" hidden="1">#REF!</definedName>
    <definedName name="XREF_COLUMN_4" localSheetId="25" hidden="1">#REF!</definedName>
    <definedName name="XREF_COLUMN_4" hidden="1">#REF!</definedName>
    <definedName name="XRefActiveRow" localSheetId="61" hidden="1">#REF!</definedName>
    <definedName name="XRefActiveRow" localSheetId="62" hidden="1">#REF!</definedName>
    <definedName name="XRefActiveRow" localSheetId="12" hidden="1">#REF!</definedName>
    <definedName name="XRefActiveRow" localSheetId="14" hidden="1">#REF!</definedName>
    <definedName name="XRefActiveRow" localSheetId="15" hidden="1">#REF!</definedName>
    <definedName name="XRefActiveRow" localSheetId="1" hidden="1">#REF!</definedName>
    <definedName name="XRefActiveRow" localSheetId="50" hidden="1">#REF!</definedName>
    <definedName name="XRefActiveRow" localSheetId="44" hidden="1">#REF!</definedName>
    <definedName name="XRefActiveRow" localSheetId="35" hidden="1">#REF!</definedName>
    <definedName name="XRefActiveRow" localSheetId="49" hidden="1">#REF!</definedName>
    <definedName name="XRefActiveRow" localSheetId="60" hidden="1">#REF!</definedName>
    <definedName name="XRefActiveRow" localSheetId="41" hidden="1">#REF!</definedName>
    <definedName name="XRefActiveRow" localSheetId="48" hidden="1">#REF!</definedName>
    <definedName name="XRefActiveRow" localSheetId="42" hidden="1">#REF!</definedName>
    <definedName name="XRefActiveRow" localSheetId="46" hidden="1">#REF!</definedName>
    <definedName name="XRefActiveRow" localSheetId="52" hidden="1">#REF!</definedName>
    <definedName name="XRefActiveRow" localSheetId="40" hidden="1">#REF!</definedName>
    <definedName name="XRefActiveRow" localSheetId="26" hidden="1">#REF!</definedName>
    <definedName name="XRefActiveRow" localSheetId="25" hidden="1">#REF!</definedName>
    <definedName name="XRefActiveRow" hidden="1">#REF!</definedName>
    <definedName name="XRefColumnsCount" hidden="1">4</definedName>
    <definedName name="XRefCopy1Row" localSheetId="61" hidden="1">#REF!</definedName>
    <definedName name="XRefCopy1Row" localSheetId="62" hidden="1">#REF!</definedName>
    <definedName name="XRefCopy1Row" localSheetId="12" hidden="1">#REF!</definedName>
    <definedName name="XRefCopy1Row" localSheetId="14" hidden="1">#REF!</definedName>
    <definedName name="XRefCopy1Row" localSheetId="15" hidden="1">#REF!</definedName>
    <definedName name="XRefCopy1Row" localSheetId="1" hidden="1">#REF!</definedName>
    <definedName name="XRefCopy1Row" localSheetId="50" hidden="1">#REF!</definedName>
    <definedName name="XRefCopy1Row" localSheetId="44" hidden="1">#REF!</definedName>
    <definedName name="XRefCopy1Row" localSheetId="35" hidden="1">#REF!</definedName>
    <definedName name="XRefCopy1Row" localSheetId="49" hidden="1">#REF!</definedName>
    <definedName name="XRefCopy1Row" localSheetId="60" hidden="1">#REF!</definedName>
    <definedName name="XRefCopy1Row" localSheetId="41" hidden="1">#REF!</definedName>
    <definedName name="XRefCopy1Row" localSheetId="48" hidden="1">#REF!</definedName>
    <definedName name="XRefCopy1Row" localSheetId="42" hidden="1">#REF!</definedName>
    <definedName name="XRefCopy1Row" localSheetId="46" hidden="1">#REF!</definedName>
    <definedName name="XRefCopy1Row" localSheetId="52" hidden="1">#REF!</definedName>
    <definedName name="XRefCopy1Row" localSheetId="40" hidden="1">#REF!</definedName>
    <definedName name="XRefCopy1Row" localSheetId="26" hidden="1">#REF!</definedName>
    <definedName name="XRefCopy1Row" localSheetId="25" hidden="1">#REF!</definedName>
    <definedName name="XRefCopy1Row" hidden="1">#REF!</definedName>
    <definedName name="XRefCopy2" localSheetId="61" hidden="1">#REF!</definedName>
    <definedName name="XRefCopy2" localSheetId="62" hidden="1">#REF!</definedName>
    <definedName name="XRefCopy2" localSheetId="12" hidden="1">#REF!</definedName>
    <definedName name="XRefCopy2" localSheetId="14" hidden="1">#REF!</definedName>
    <definedName name="XRefCopy2" localSheetId="15" hidden="1">#REF!</definedName>
    <definedName name="XRefCopy2" localSheetId="1" hidden="1">#REF!</definedName>
    <definedName name="XRefCopy2" localSheetId="50" hidden="1">#REF!</definedName>
    <definedName name="XRefCopy2" localSheetId="44" hidden="1">#REF!</definedName>
    <definedName name="XRefCopy2" localSheetId="35" hidden="1">#REF!</definedName>
    <definedName name="XRefCopy2" localSheetId="49" hidden="1">#REF!</definedName>
    <definedName name="XRefCopy2" localSheetId="60" hidden="1">#REF!</definedName>
    <definedName name="XRefCopy2" localSheetId="41" hidden="1">#REF!</definedName>
    <definedName name="XRefCopy2" localSheetId="48" hidden="1">#REF!</definedName>
    <definedName name="XRefCopy2" localSheetId="42" hidden="1">#REF!</definedName>
    <definedName name="XRefCopy2" localSheetId="46" hidden="1">#REF!</definedName>
    <definedName name="XRefCopy2" localSheetId="52" hidden="1">#REF!</definedName>
    <definedName name="XRefCopy2" localSheetId="40" hidden="1">#REF!</definedName>
    <definedName name="XRefCopy2" localSheetId="26" hidden="1">#REF!</definedName>
    <definedName name="XRefCopy2" localSheetId="25" hidden="1">#REF!</definedName>
    <definedName name="XRefCopy2" hidden="1">#REF!</definedName>
    <definedName name="XRefCopy2Row" localSheetId="61" hidden="1">#REF!</definedName>
    <definedName name="XRefCopy2Row" localSheetId="62" hidden="1">#REF!</definedName>
    <definedName name="XRefCopy2Row" localSheetId="12" hidden="1">#REF!</definedName>
    <definedName name="XRefCopy2Row" localSheetId="14" hidden="1">#REF!</definedName>
    <definedName name="XRefCopy2Row" localSheetId="15" hidden="1">#REF!</definedName>
    <definedName name="XRefCopy2Row" localSheetId="1" hidden="1">#REF!</definedName>
    <definedName name="XRefCopy2Row" localSheetId="50" hidden="1">#REF!</definedName>
    <definedName name="XRefCopy2Row" localSheetId="44" hidden="1">#REF!</definedName>
    <definedName name="XRefCopy2Row" localSheetId="35" hidden="1">#REF!</definedName>
    <definedName name="XRefCopy2Row" localSheetId="49" hidden="1">#REF!</definedName>
    <definedName name="XRefCopy2Row" localSheetId="60" hidden="1">#REF!</definedName>
    <definedName name="XRefCopy2Row" localSheetId="41" hidden="1">#REF!</definedName>
    <definedName name="XRefCopy2Row" localSheetId="48" hidden="1">#REF!</definedName>
    <definedName name="XRefCopy2Row" localSheetId="42" hidden="1">#REF!</definedName>
    <definedName name="XRefCopy2Row" localSheetId="46" hidden="1">#REF!</definedName>
    <definedName name="XRefCopy2Row" localSheetId="52" hidden="1">#REF!</definedName>
    <definedName name="XRefCopy2Row" localSheetId="40" hidden="1">#REF!</definedName>
    <definedName name="XRefCopy2Row" localSheetId="26" hidden="1">#REF!</definedName>
    <definedName name="XRefCopy2Row" localSheetId="25" hidden="1">#REF!</definedName>
    <definedName name="XRefCopy2Row" hidden="1">#REF!</definedName>
    <definedName name="XRefCopyRangeCount" hidden="1">2</definedName>
    <definedName name="XRefPaste10Row" localSheetId="61" hidden="1">#REF!</definedName>
    <definedName name="XRefPaste10Row" localSheetId="62" hidden="1">#REF!</definedName>
    <definedName name="XRefPaste10Row" localSheetId="12" hidden="1">#REF!</definedName>
    <definedName name="XRefPaste10Row" localSheetId="14" hidden="1">#REF!</definedName>
    <definedName name="XRefPaste10Row" localSheetId="15" hidden="1">#REF!</definedName>
    <definedName name="XRefPaste10Row" localSheetId="1" hidden="1">#REF!</definedName>
    <definedName name="XRefPaste10Row" localSheetId="50" hidden="1">#REF!</definedName>
    <definedName name="XRefPaste10Row" localSheetId="44" hidden="1">#REF!</definedName>
    <definedName name="XRefPaste10Row" localSheetId="35" hidden="1">#REF!</definedName>
    <definedName name="XRefPaste10Row" localSheetId="49" hidden="1">#REF!</definedName>
    <definedName name="XRefPaste10Row" localSheetId="60" hidden="1">#REF!</definedName>
    <definedName name="XRefPaste10Row" localSheetId="41" hidden="1">#REF!</definedName>
    <definedName name="XRefPaste10Row" localSheetId="48" hidden="1">#REF!</definedName>
    <definedName name="XRefPaste10Row" localSheetId="42" hidden="1">#REF!</definedName>
    <definedName name="XRefPaste10Row" localSheetId="46" hidden="1">#REF!</definedName>
    <definedName name="XRefPaste10Row" localSheetId="52" hidden="1">#REF!</definedName>
    <definedName name="XRefPaste10Row" localSheetId="40" hidden="1">#REF!</definedName>
    <definedName name="XRefPaste10Row" localSheetId="26" hidden="1">#REF!</definedName>
    <definedName name="XRefPaste10Row" localSheetId="25" hidden="1">#REF!</definedName>
    <definedName name="XRefPaste10Row" hidden="1">#REF!</definedName>
    <definedName name="XRefPaste11Row" localSheetId="61" hidden="1">#REF!</definedName>
    <definedName name="XRefPaste11Row" localSheetId="62" hidden="1">#REF!</definedName>
    <definedName name="XRefPaste11Row" localSheetId="12" hidden="1">#REF!</definedName>
    <definedName name="XRefPaste11Row" localSheetId="14" hidden="1">#REF!</definedName>
    <definedName name="XRefPaste11Row" localSheetId="15" hidden="1">#REF!</definedName>
    <definedName name="XRefPaste11Row" localSheetId="1" hidden="1">#REF!</definedName>
    <definedName name="XRefPaste11Row" localSheetId="50" hidden="1">#REF!</definedName>
    <definedName name="XRefPaste11Row" localSheetId="44" hidden="1">#REF!</definedName>
    <definedName name="XRefPaste11Row" localSheetId="35" hidden="1">#REF!</definedName>
    <definedName name="XRefPaste11Row" localSheetId="49" hidden="1">#REF!</definedName>
    <definedName name="XRefPaste11Row" localSheetId="60" hidden="1">#REF!</definedName>
    <definedName name="XRefPaste11Row" localSheetId="41" hidden="1">#REF!</definedName>
    <definedName name="XRefPaste11Row" localSheetId="48" hidden="1">#REF!</definedName>
    <definedName name="XRefPaste11Row" localSheetId="42" hidden="1">#REF!</definedName>
    <definedName name="XRefPaste11Row" localSheetId="46" hidden="1">#REF!</definedName>
    <definedName name="XRefPaste11Row" localSheetId="52" hidden="1">#REF!</definedName>
    <definedName name="XRefPaste11Row" localSheetId="40" hidden="1">#REF!</definedName>
    <definedName name="XRefPaste11Row" localSheetId="26" hidden="1">#REF!</definedName>
    <definedName name="XRefPaste11Row" localSheetId="25" hidden="1">#REF!</definedName>
    <definedName name="XRefPaste11Row" hidden="1">#REF!</definedName>
    <definedName name="XRefPaste1Row" localSheetId="61" hidden="1">#REF!</definedName>
    <definedName name="XRefPaste1Row" localSheetId="62" hidden="1">#REF!</definedName>
    <definedName name="XRefPaste1Row" localSheetId="12" hidden="1">#REF!</definedName>
    <definedName name="XRefPaste1Row" localSheetId="14" hidden="1">#REF!</definedName>
    <definedName name="XRefPaste1Row" localSheetId="15" hidden="1">#REF!</definedName>
    <definedName name="XRefPaste1Row" localSheetId="1" hidden="1">#REF!</definedName>
    <definedName name="XRefPaste1Row" localSheetId="50" hidden="1">#REF!</definedName>
    <definedName name="XRefPaste1Row" localSheetId="44" hidden="1">#REF!</definedName>
    <definedName name="XRefPaste1Row" localSheetId="35" hidden="1">#REF!</definedName>
    <definedName name="XRefPaste1Row" localSheetId="49" hidden="1">#REF!</definedName>
    <definedName name="XRefPaste1Row" localSheetId="60" hidden="1">#REF!</definedName>
    <definedName name="XRefPaste1Row" localSheetId="41" hidden="1">#REF!</definedName>
    <definedName name="XRefPaste1Row" localSheetId="48" hidden="1">#REF!</definedName>
    <definedName name="XRefPaste1Row" localSheetId="42" hidden="1">#REF!</definedName>
    <definedName name="XRefPaste1Row" localSheetId="46" hidden="1">#REF!</definedName>
    <definedName name="XRefPaste1Row" localSheetId="52" hidden="1">#REF!</definedName>
    <definedName name="XRefPaste1Row" localSheetId="40" hidden="1">#REF!</definedName>
    <definedName name="XRefPaste1Row" localSheetId="26" hidden="1">#REF!</definedName>
    <definedName name="XRefPaste1Row" localSheetId="25" hidden="1">#REF!</definedName>
    <definedName name="XRefPaste1Row" hidden="1">#REF!</definedName>
    <definedName name="XRefPaste2Row" localSheetId="61" hidden="1">#REF!</definedName>
    <definedName name="XRefPaste2Row" localSheetId="62" hidden="1">#REF!</definedName>
    <definedName name="XRefPaste2Row" localSheetId="12" hidden="1">#REF!</definedName>
    <definedName name="XRefPaste2Row" localSheetId="14" hidden="1">#REF!</definedName>
    <definedName name="XRefPaste2Row" localSheetId="15" hidden="1">#REF!</definedName>
    <definedName name="XRefPaste2Row" localSheetId="1" hidden="1">#REF!</definedName>
    <definedName name="XRefPaste2Row" localSheetId="50" hidden="1">#REF!</definedName>
    <definedName name="XRefPaste2Row" localSheetId="44" hidden="1">#REF!</definedName>
    <definedName name="XRefPaste2Row" localSheetId="35" hidden="1">#REF!</definedName>
    <definedName name="XRefPaste2Row" localSheetId="49" hidden="1">#REF!</definedName>
    <definedName name="XRefPaste2Row" localSheetId="60" hidden="1">#REF!</definedName>
    <definedName name="XRefPaste2Row" localSheetId="41" hidden="1">#REF!</definedName>
    <definedName name="XRefPaste2Row" localSheetId="48" hidden="1">#REF!</definedName>
    <definedName name="XRefPaste2Row" localSheetId="42" hidden="1">#REF!</definedName>
    <definedName name="XRefPaste2Row" localSheetId="46" hidden="1">#REF!</definedName>
    <definedName name="XRefPaste2Row" localSheetId="52" hidden="1">#REF!</definedName>
    <definedName name="XRefPaste2Row" localSheetId="40" hidden="1">#REF!</definedName>
    <definedName name="XRefPaste2Row" localSheetId="26" hidden="1">#REF!</definedName>
    <definedName name="XRefPaste2Row" localSheetId="25" hidden="1">#REF!</definedName>
    <definedName name="XRefPaste2Row" hidden="1">#REF!</definedName>
    <definedName name="XRefPaste3Row" localSheetId="61" hidden="1">#REF!</definedName>
    <definedName name="XRefPaste3Row" localSheetId="62" hidden="1">#REF!</definedName>
    <definedName name="XRefPaste3Row" localSheetId="12" hidden="1">#REF!</definedName>
    <definedName name="XRefPaste3Row" localSheetId="14" hidden="1">#REF!</definedName>
    <definedName name="XRefPaste3Row" localSheetId="15" hidden="1">#REF!</definedName>
    <definedName name="XRefPaste3Row" localSheetId="1" hidden="1">#REF!</definedName>
    <definedName name="XRefPaste3Row" localSheetId="50" hidden="1">#REF!</definedName>
    <definedName name="XRefPaste3Row" localSheetId="44" hidden="1">#REF!</definedName>
    <definedName name="XRefPaste3Row" localSheetId="35" hidden="1">#REF!</definedName>
    <definedName name="XRefPaste3Row" localSheetId="49" hidden="1">#REF!</definedName>
    <definedName name="XRefPaste3Row" localSheetId="60" hidden="1">#REF!</definedName>
    <definedName name="XRefPaste3Row" localSheetId="41" hidden="1">#REF!</definedName>
    <definedName name="XRefPaste3Row" localSheetId="48" hidden="1">#REF!</definedName>
    <definedName name="XRefPaste3Row" localSheetId="42" hidden="1">#REF!</definedName>
    <definedName name="XRefPaste3Row" localSheetId="46" hidden="1">#REF!</definedName>
    <definedName name="XRefPaste3Row" localSheetId="52" hidden="1">#REF!</definedName>
    <definedName name="XRefPaste3Row" localSheetId="40" hidden="1">#REF!</definedName>
    <definedName name="XRefPaste3Row" localSheetId="26" hidden="1">#REF!</definedName>
    <definedName name="XRefPaste3Row" localSheetId="25" hidden="1">#REF!</definedName>
    <definedName name="XRefPaste3Row" hidden="1">#REF!</definedName>
    <definedName name="XRefPaste4Row" localSheetId="61" hidden="1">#REF!</definedName>
    <definedName name="XRefPaste4Row" localSheetId="62" hidden="1">#REF!</definedName>
    <definedName name="XRefPaste4Row" localSheetId="12" hidden="1">#REF!</definedName>
    <definedName name="XRefPaste4Row" localSheetId="14" hidden="1">#REF!</definedName>
    <definedName name="XRefPaste4Row" localSheetId="15" hidden="1">#REF!</definedName>
    <definedName name="XRefPaste4Row" localSheetId="1" hidden="1">#REF!</definedName>
    <definedName name="XRefPaste4Row" localSheetId="50" hidden="1">#REF!</definedName>
    <definedName name="XRefPaste4Row" localSheetId="44" hidden="1">#REF!</definedName>
    <definedName name="XRefPaste4Row" localSheetId="35" hidden="1">#REF!</definedName>
    <definedName name="XRefPaste4Row" localSheetId="49" hidden="1">#REF!</definedName>
    <definedName name="XRefPaste4Row" localSheetId="60" hidden="1">#REF!</definedName>
    <definedName name="XRefPaste4Row" localSheetId="41" hidden="1">#REF!</definedName>
    <definedName name="XRefPaste4Row" localSheetId="48" hidden="1">#REF!</definedName>
    <definedName name="XRefPaste4Row" localSheetId="42" hidden="1">#REF!</definedName>
    <definedName name="XRefPaste4Row" localSheetId="46" hidden="1">#REF!</definedName>
    <definedName name="XRefPaste4Row" localSheetId="52" hidden="1">#REF!</definedName>
    <definedName name="XRefPaste4Row" localSheetId="40" hidden="1">#REF!</definedName>
    <definedName name="XRefPaste4Row" localSheetId="26" hidden="1">#REF!</definedName>
    <definedName name="XRefPaste4Row" localSheetId="25" hidden="1">#REF!</definedName>
    <definedName name="XRefPaste4Row" hidden="1">#REF!</definedName>
    <definedName name="XRefPaste5Row" localSheetId="61" hidden="1">#REF!</definedName>
    <definedName name="XRefPaste5Row" localSheetId="62" hidden="1">#REF!</definedName>
    <definedName name="XRefPaste5Row" localSheetId="12" hidden="1">#REF!</definedName>
    <definedName name="XRefPaste5Row" localSheetId="14" hidden="1">#REF!</definedName>
    <definedName name="XRefPaste5Row" localSheetId="15" hidden="1">#REF!</definedName>
    <definedName name="XRefPaste5Row" localSheetId="1" hidden="1">#REF!</definedName>
    <definedName name="XRefPaste5Row" localSheetId="50" hidden="1">#REF!</definedName>
    <definedName name="XRefPaste5Row" localSheetId="44" hidden="1">#REF!</definedName>
    <definedName name="XRefPaste5Row" localSheetId="35" hidden="1">#REF!</definedName>
    <definedName name="XRefPaste5Row" localSheetId="49" hidden="1">#REF!</definedName>
    <definedName name="XRefPaste5Row" localSheetId="60" hidden="1">#REF!</definedName>
    <definedName name="XRefPaste5Row" localSheetId="41" hidden="1">#REF!</definedName>
    <definedName name="XRefPaste5Row" localSheetId="48" hidden="1">#REF!</definedName>
    <definedName name="XRefPaste5Row" localSheetId="42" hidden="1">#REF!</definedName>
    <definedName name="XRefPaste5Row" localSheetId="46" hidden="1">#REF!</definedName>
    <definedName name="XRefPaste5Row" localSheetId="52" hidden="1">#REF!</definedName>
    <definedName name="XRefPaste5Row" localSheetId="40" hidden="1">#REF!</definedName>
    <definedName name="XRefPaste5Row" localSheetId="26" hidden="1">#REF!</definedName>
    <definedName name="XRefPaste5Row" localSheetId="25" hidden="1">#REF!</definedName>
    <definedName name="XRefPaste5Row" hidden="1">#REF!</definedName>
    <definedName name="XRefPaste6Row" localSheetId="61" hidden="1">#REF!</definedName>
    <definedName name="XRefPaste6Row" localSheetId="62" hidden="1">#REF!</definedName>
    <definedName name="XRefPaste6Row" localSheetId="12" hidden="1">#REF!</definedName>
    <definedName name="XRefPaste6Row" localSheetId="14" hidden="1">#REF!</definedName>
    <definedName name="XRefPaste6Row" localSheetId="15" hidden="1">#REF!</definedName>
    <definedName name="XRefPaste6Row" localSheetId="1" hidden="1">#REF!</definedName>
    <definedName name="XRefPaste6Row" localSheetId="50" hidden="1">#REF!</definedName>
    <definedName name="XRefPaste6Row" localSheetId="44" hidden="1">#REF!</definedName>
    <definedName name="XRefPaste6Row" localSheetId="35" hidden="1">#REF!</definedName>
    <definedName name="XRefPaste6Row" localSheetId="49" hidden="1">#REF!</definedName>
    <definedName name="XRefPaste6Row" localSheetId="60" hidden="1">#REF!</definedName>
    <definedName name="XRefPaste6Row" localSheetId="41" hidden="1">#REF!</definedName>
    <definedName name="XRefPaste6Row" localSheetId="48" hidden="1">#REF!</definedName>
    <definedName name="XRefPaste6Row" localSheetId="42" hidden="1">#REF!</definedName>
    <definedName name="XRefPaste6Row" localSheetId="46" hidden="1">#REF!</definedName>
    <definedName name="XRefPaste6Row" localSheetId="52" hidden="1">#REF!</definedName>
    <definedName name="XRefPaste6Row" localSheetId="40" hidden="1">#REF!</definedName>
    <definedName name="XRefPaste6Row" localSheetId="26" hidden="1">#REF!</definedName>
    <definedName name="XRefPaste6Row" localSheetId="25" hidden="1">#REF!</definedName>
    <definedName name="XRefPaste6Row" hidden="1">#REF!</definedName>
    <definedName name="XRefPaste7Row" localSheetId="61" hidden="1">#REF!</definedName>
    <definedName name="XRefPaste7Row" localSheetId="62" hidden="1">#REF!</definedName>
    <definedName name="XRefPaste7Row" localSheetId="12" hidden="1">#REF!</definedName>
    <definedName name="XRefPaste7Row" localSheetId="14" hidden="1">#REF!</definedName>
    <definedName name="XRefPaste7Row" localSheetId="15" hidden="1">#REF!</definedName>
    <definedName name="XRefPaste7Row" localSheetId="1" hidden="1">#REF!</definedName>
    <definedName name="XRefPaste7Row" localSheetId="50" hidden="1">#REF!</definedName>
    <definedName name="XRefPaste7Row" localSheetId="44" hidden="1">#REF!</definedName>
    <definedName name="XRefPaste7Row" localSheetId="35" hidden="1">#REF!</definedName>
    <definedName name="XRefPaste7Row" localSheetId="49" hidden="1">#REF!</definedName>
    <definedName name="XRefPaste7Row" localSheetId="60" hidden="1">#REF!</definedName>
    <definedName name="XRefPaste7Row" localSheetId="41" hidden="1">#REF!</definedName>
    <definedName name="XRefPaste7Row" localSheetId="48" hidden="1">#REF!</definedName>
    <definedName name="XRefPaste7Row" localSheetId="42" hidden="1">#REF!</definedName>
    <definedName name="XRefPaste7Row" localSheetId="46" hidden="1">#REF!</definedName>
    <definedName name="XRefPaste7Row" localSheetId="52" hidden="1">#REF!</definedName>
    <definedName name="XRefPaste7Row" localSheetId="40" hidden="1">#REF!</definedName>
    <definedName name="XRefPaste7Row" localSheetId="26" hidden="1">#REF!</definedName>
    <definedName name="XRefPaste7Row" localSheetId="25" hidden="1">#REF!</definedName>
    <definedName name="XRefPaste7Row" hidden="1">#REF!</definedName>
    <definedName name="XRefPaste8" localSheetId="61" hidden="1">#REF!</definedName>
    <definedName name="XRefPaste8" localSheetId="62" hidden="1">#REF!</definedName>
    <definedName name="XRefPaste8" localSheetId="12" hidden="1">#REF!</definedName>
    <definedName name="XRefPaste8" localSheetId="14" hidden="1">#REF!</definedName>
    <definedName name="XRefPaste8" localSheetId="15" hidden="1">#REF!</definedName>
    <definedName name="XRefPaste8" localSheetId="1" hidden="1">#REF!</definedName>
    <definedName name="XRefPaste8" localSheetId="50" hidden="1">#REF!</definedName>
    <definedName name="XRefPaste8" localSheetId="44" hidden="1">#REF!</definedName>
    <definedName name="XRefPaste8" localSheetId="35" hidden="1">#REF!</definedName>
    <definedName name="XRefPaste8" localSheetId="49" hidden="1">#REF!</definedName>
    <definedName name="XRefPaste8" localSheetId="60" hidden="1">#REF!</definedName>
    <definedName name="XRefPaste8" localSheetId="41" hidden="1">#REF!</definedName>
    <definedName name="XRefPaste8" localSheetId="48" hidden="1">#REF!</definedName>
    <definedName name="XRefPaste8" localSheetId="42" hidden="1">#REF!</definedName>
    <definedName name="XRefPaste8" localSheetId="46" hidden="1">#REF!</definedName>
    <definedName name="XRefPaste8" localSheetId="52" hidden="1">#REF!</definedName>
    <definedName name="XRefPaste8" localSheetId="40" hidden="1">#REF!</definedName>
    <definedName name="XRefPaste8" localSheetId="26" hidden="1">#REF!</definedName>
    <definedName name="XRefPaste8" localSheetId="25" hidden="1">#REF!</definedName>
    <definedName name="XRefPaste8" hidden="1">#REF!</definedName>
    <definedName name="XRefPaste8Row" localSheetId="61" hidden="1">#REF!</definedName>
    <definedName name="XRefPaste8Row" localSheetId="62" hidden="1">#REF!</definedName>
    <definedName name="XRefPaste8Row" localSheetId="12" hidden="1">#REF!</definedName>
    <definedName name="XRefPaste8Row" localSheetId="14" hidden="1">#REF!</definedName>
    <definedName name="XRefPaste8Row" localSheetId="15" hidden="1">#REF!</definedName>
    <definedName name="XRefPaste8Row" localSheetId="1" hidden="1">#REF!</definedName>
    <definedName name="XRefPaste8Row" localSheetId="50" hidden="1">#REF!</definedName>
    <definedName name="XRefPaste8Row" localSheetId="44" hidden="1">#REF!</definedName>
    <definedName name="XRefPaste8Row" localSheetId="35" hidden="1">#REF!</definedName>
    <definedName name="XRefPaste8Row" localSheetId="49" hidden="1">#REF!</definedName>
    <definedName name="XRefPaste8Row" localSheetId="60" hidden="1">#REF!</definedName>
    <definedName name="XRefPaste8Row" localSheetId="41" hidden="1">#REF!</definedName>
    <definedName name="XRefPaste8Row" localSheetId="48" hidden="1">#REF!</definedName>
    <definedName name="XRefPaste8Row" localSheetId="42" hidden="1">#REF!</definedName>
    <definedName name="XRefPaste8Row" localSheetId="46" hidden="1">#REF!</definedName>
    <definedName name="XRefPaste8Row" localSheetId="52" hidden="1">#REF!</definedName>
    <definedName name="XRefPaste8Row" localSheetId="40" hidden="1">#REF!</definedName>
    <definedName name="XRefPaste8Row" localSheetId="26" hidden="1">#REF!</definedName>
    <definedName name="XRefPaste8Row" localSheetId="25" hidden="1">#REF!</definedName>
    <definedName name="XRefPaste8Row" hidden="1">#REF!</definedName>
    <definedName name="XRefPaste9" localSheetId="61" hidden="1">#REF!</definedName>
    <definedName name="XRefPaste9" localSheetId="62" hidden="1">#REF!</definedName>
    <definedName name="XRefPaste9" localSheetId="12" hidden="1">#REF!</definedName>
    <definedName name="XRefPaste9" localSheetId="14" hidden="1">#REF!</definedName>
    <definedName name="XRefPaste9" localSheetId="15" hidden="1">#REF!</definedName>
    <definedName name="XRefPaste9" localSheetId="1" hidden="1">#REF!</definedName>
    <definedName name="XRefPaste9" localSheetId="50" hidden="1">#REF!</definedName>
    <definedName name="XRefPaste9" localSheetId="44" hidden="1">#REF!</definedName>
    <definedName name="XRefPaste9" localSheetId="35" hidden="1">#REF!</definedName>
    <definedName name="XRefPaste9" localSheetId="49" hidden="1">#REF!</definedName>
    <definedName name="XRefPaste9" localSheetId="60" hidden="1">#REF!</definedName>
    <definedName name="XRefPaste9" localSheetId="41" hidden="1">#REF!</definedName>
    <definedName name="XRefPaste9" localSheetId="48" hidden="1">#REF!</definedName>
    <definedName name="XRefPaste9" localSheetId="42" hidden="1">#REF!</definedName>
    <definedName name="XRefPaste9" localSheetId="46" hidden="1">#REF!</definedName>
    <definedName name="XRefPaste9" localSheetId="52" hidden="1">#REF!</definedName>
    <definedName name="XRefPaste9" localSheetId="40" hidden="1">#REF!</definedName>
    <definedName name="XRefPaste9" localSheetId="26" hidden="1">#REF!</definedName>
    <definedName name="XRefPaste9" localSheetId="25" hidden="1">#REF!</definedName>
    <definedName name="XRefPaste9" hidden="1">#REF!</definedName>
    <definedName name="XRefPaste9Row" localSheetId="61" hidden="1">#REF!</definedName>
    <definedName name="XRefPaste9Row" localSheetId="62" hidden="1">#REF!</definedName>
    <definedName name="XRefPaste9Row" localSheetId="12" hidden="1">#REF!</definedName>
    <definedName name="XRefPaste9Row" localSheetId="14" hidden="1">#REF!</definedName>
    <definedName name="XRefPaste9Row" localSheetId="15" hidden="1">#REF!</definedName>
    <definedName name="XRefPaste9Row" localSheetId="1" hidden="1">#REF!</definedName>
    <definedName name="XRefPaste9Row" localSheetId="50" hidden="1">#REF!</definedName>
    <definedName name="XRefPaste9Row" localSheetId="44" hidden="1">#REF!</definedName>
    <definedName name="XRefPaste9Row" localSheetId="35" hidden="1">#REF!</definedName>
    <definedName name="XRefPaste9Row" localSheetId="49" hidden="1">#REF!</definedName>
    <definedName name="XRefPaste9Row" localSheetId="60" hidden="1">#REF!</definedName>
    <definedName name="XRefPaste9Row" localSheetId="41" hidden="1">#REF!</definedName>
    <definedName name="XRefPaste9Row" localSheetId="48" hidden="1">#REF!</definedName>
    <definedName name="XRefPaste9Row" localSheetId="42" hidden="1">#REF!</definedName>
    <definedName name="XRefPaste9Row" localSheetId="46" hidden="1">#REF!</definedName>
    <definedName name="XRefPaste9Row" localSheetId="52" hidden="1">#REF!</definedName>
    <definedName name="XRefPaste9Row" localSheetId="40" hidden="1">#REF!</definedName>
    <definedName name="XRefPaste9Row" localSheetId="26" hidden="1">#REF!</definedName>
    <definedName name="XRefPaste9Row" localSheetId="25" hidden="1">#REF!</definedName>
    <definedName name="XRefPaste9Row" hidden="1">#REF!</definedName>
    <definedName name="XRefPasteRangeCount" hidden="1">11</definedName>
    <definedName name="Z_00AD223C_CE81_480D_8EA2_9831AEBFB840_.wvu.PrintArea" localSheetId="12" hidden="1">'ADIANTAMENTO DE SALARIOS'!$A$2:$F$44</definedName>
    <definedName name="Z_00AD223C_CE81_480D_8EA2_9831AEBFB840_.wvu.PrintArea" localSheetId="14" hidden="1">'ADIANTAMENTO FERIAS'!$A$2:$F$30</definedName>
    <definedName name="Z_00AD223C_CE81_480D_8EA2_9831AEBFB840_.wvu.PrintArea" localSheetId="15" hidden="1">'ADIANTAMENTOS FORNECEDORES'!$A$2:$F$46</definedName>
    <definedName name="Z_00AD223C_CE81_480D_8EA2_9831AEBFB840_.wvu.PrintArea" localSheetId="1" hidden="1">'CAIXA- Taxas'!$A$2:$E$1775</definedName>
    <definedName name="Z_00AD223C_CE81_480D_8EA2_9831AEBFB840_.wvu.PrintArea" localSheetId="50" hidden="1">'CRCP A RECOLHER '!$A$2:$F$24</definedName>
    <definedName name="Z_00AD223C_CE81_480D_8EA2_9831AEBFB840_.wvu.PrintArea" localSheetId="44" hidden="1">'FGTS A RECOLHER'!$A$2:$F$29</definedName>
    <definedName name="Z_00AD223C_CE81_480D_8EA2_9831AEBFB840_.wvu.PrintArea" localSheetId="35" hidden="1">'FORNECEDORES (MATERIAIS)'!$A$2:$F$47</definedName>
    <definedName name="Z_00AD223C_CE81_480D_8EA2_9831AEBFB840_.wvu.PrintArea" localSheetId="49" hidden="1">'Fornecedores Coligadas e Contr'!$A$2:$E$51</definedName>
    <definedName name="Z_00AD223C_CE81_480D_8EA2_9831AEBFB840_.wvu.PrintArea" localSheetId="60" hidden="1">'Imp Predial Territ'!$A$2:$E$51</definedName>
    <definedName name="Z_00AD223C_CE81_480D_8EA2_9831AEBFB840_.wvu.PrintArea" localSheetId="41" hidden="1">'INSS A RECOLHER'!$A$2:$F$23</definedName>
    <definedName name="Z_00AD223C_CE81_480D_8EA2_9831AEBFB840_.wvu.PrintArea" localSheetId="48" hidden="1">'INSS TERCEIROS'!$A$2:$F$43</definedName>
    <definedName name="Z_00AD223C_CE81_480D_8EA2_9831AEBFB840_.wvu.PrintArea" localSheetId="42" hidden="1">'IRRF 0561 RECOLHER'!$A$2:$F$25</definedName>
    <definedName name="Z_00AD223C_CE81_480D_8EA2_9831AEBFB840_.wvu.PrintArea" localSheetId="46" hidden="1">'IRRF 1708 A RECOLHER'!$A$2:$F$31</definedName>
    <definedName name="Z_00AD223C_CE81_480D_8EA2_9831AEBFB840_.wvu.PrintArea" localSheetId="40" hidden="1">'PIS S  FOLHA RECOLHER'!$A$2:$F$29</definedName>
    <definedName name="Z_00AD223C_CE81_480D_8EA2_9831AEBFB840_.wvu.PrintArea" localSheetId="26" hidden="1">'VALE REFEIÇÃO'!$A$2:$F$72</definedName>
    <definedName name="Z_00AD223C_CE81_480D_8EA2_9831AEBFB840_.wvu.PrintArea" localSheetId="25" hidden="1">'VALE TRANSPORTE'!$A$2:$F$60</definedName>
    <definedName name="Z_2DC67DAF_80DB_4CD4_9CE0_CEEFEA4E344F_.wvu.PrintArea" localSheetId="12" hidden="1">'ADIANTAMENTO DE SALARIOS'!$A$2:$F$44</definedName>
    <definedName name="Z_2DC67DAF_80DB_4CD4_9CE0_CEEFEA4E344F_.wvu.PrintArea" localSheetId="14" hidden="1">'ADIANTAMENTO FERIAS'!$A$2:$F$30</definedName>
    <definedName name="Z_2DC67DAF_80DB_4CD4_9CE0_CEEFEA4E344F_.wvu.PrintArea" localSheetId="15" hidden="1">'ADIANTAMENTOS FORNECEDORES'!$A$2:$F$46</definedName>
    <definedName name="Z_2DC67DAF_80DB_4CD4_9CE0_CEEFEA4E344F_.wvu.PrintArea" localSheetId="1" hidden="1">'CAIXA- Taxas'!$A$2:$E$1775</definedName>
    <definedName name="Z_2DC67DAF_80DB_4CD4_9CE0_CEEFEA4E344F_.wvu.PrintArea" localSheetId="50" hidden="1">'CRCP A RECOLHER '!$A$2:$F$24</definedName>
    <definedName name="Z_2DC67DAF_80DB_4CD4_9CE0_CEEFEA4E344F_.wvu.PrintArea" localSheetId="44" hidden="1">'FGTS A RECOLHER'!$A$2:$F$29</definedName>
    <definedName name="Z_2DC67DAF_80DB_4CD4_9CE0_CEEFEA4E344F_.wvu.PrintArea" localSheetId="35" hidden="1">'FORNECEDORES (MATERIAIS)'!$A$2:$F$47</definedName>
    <definedName name="Z_2DC67DAF_80DB_4CD4_9CE0_CEEFEA4E344F_.wvu.PrintArea" localSheetId="49" hidden="1">'Fornecedores Coligadas e Contr'!$A$2:$E$51</definedName>
    <definedName name="Z_2DC67DAF_80DB_4CD4_9CE0_CEEFEA4E344F_.wvu.PrintArea" localSheetId="60" hidden="1">'Imp Predial Territ'!$A$2:$E$51</definedName>
    <definedName name="Z_2DC67DAF_80DB_4CD4_9CE0_CEEFEA4E344F_.wvu.PrintArea" localSheetId="41" hidden="1">'INSS A RECOLHER'!$A$2:$F$23</definedName>
    <definedName name="Z_2DC67DAF_80DB_4CD4_9CE0_CEEFEA4E344F_.wvu.PrintArea" localSheetId="48" hidden="1">'INSS TERCEIROS'!$A$2:$F$43</definedName>
    <definedName name="Z_2DC67DAF_80DB_4CD4_9CE0_CEEFEA4E344F_.wvu.PrintArea" localSheetId="42" hidden="1">'IRRF 0561 RECOLHER'!$A$2:$F$25</definedName>
    <definedName name="Z_2DC67DAF_80DB_4CD4_9CE0_CEEFEA4E344F_.wvu.PrintArea" localSheetId="46" hidden="1">'IRRF 1708 A RECOLHER'!$A$2:$F$31</definedName>
    <definedName name="Z_2DC67DAF_80DB_4CD4_9CE0_CEEFEA4E344F_.wvu.PrintArea" localSheetId="40" hidden="1">'PIS S  FOLHA RECOLHER'!$A$2:$F$29</definedName>
    <definedName name="Z_2DC67DAF_80DB_4CD4_9CE0_CEEFEA4E344F_.wvu.PrintArea" localSheetId="26" hidden="1">'VALE REFEIÇÃO'!$A$2:$F$72</definedName>
    <definedName name="Z_2DC67DAF_80DB_4CD4_9CE0_CEEFEA4E344F_.wvu.PrintArea" localSheetId="25" hidden="1">'VALE TRANSPORTE'!$A$2:$F$60</definedName>
    <definedName name="Z_4726F59B_40D2_4E50_AFB0_4782BF3994BE_.wvu.PrintArea" localSheetId="12" hidden="1">'ADIANTAMENTO DE SALARIOS'!$A$2:$F$44</definedName>
    <definedName name="Z_4726F59B_40D2_4E50_AFB0_4782BF3994BE_.wvu.PrintArea" localSheetId="14" hidden="1">'ADIANTAMENTO FERIAS'!$A$2:$F$30</definedName>
    <definedName name="Z_4726F59B_40D2_4E50_AFB0_4782BF3994BE_.wvu.PrintArea" localSheetId="15" hidden="1">'ADIANTAMENTOS FORNECEDORES'!$A$2:$F$46</definedName>
    <definedName name="Z_4726F59B_40D2_4E50_AFB0_4782BF3994BE_.wvu.PrintArea" localSheetId="1" hidden="1">'CAIXA- Taxas'!$A$2:$E$1775</definedName>
    <definedName name="Z_4726F59B_40D2_4E50_AFB0_4782BF3994BE_.wvu.PrintArea" localSheetId="50" hidden="1">'CRCP A RECOLHER '!$A$2:$F$24</definedName>
    <definedName name="Z_4726F59B_40D2_4E50_AFB0_4782BF3994BE_.wvu.PrintArea" localSheetId="44" hidden="1">'FGTS A RECOLHER'!$A$2:$F$29</definedName>
    <definedName name="Z_4726F59B_40D2_4E50_AFB0_4782BF3994BE_.wvu.PrintArea" localSheetId="35" hidden="1">'FORNECEDORES (MATERIAIS)'!$A$2:$F$47</definedName>
    <definedName name="Z_4726F59B_40D2_4E50_AFB0_4782BF3994BE_.wvu.PrintArea" localSheetId="49" hidden="1">'Fornecedores Coligadas e Contr'!$A$2:$E$51</definedName>
    <definedName name="Z_4726F59B_40D2_4E50_AFB0_4782BF3994BE_.wvu.PrintArea" localSheetId="60" hidden="1">'Imp Predial Territ'!$A$2:$E$51</definedName>
    <definedName name="Z_4726F59B_40D2_4E50_AFB0_4782BF3994BE_.wvu.PrintArea" localSheetId="41" hidden="1">'INSS A RECOLHER'!$A$2:$F$23</definedName>
    <definedName name="Z_4726F59B_40D2_4E50_AFB0_4782BF3994BE_.wvu.PrintArea" localSheetId="48" hidden="1">'INSS TERCEIROS'!$A$2:$F$43</definedName>
    <definedName name="Z_4726F59B_40D2_4E50_AFB0_4782BF3994BE_.wvu.PrintArea" localSheetId="42" hidden="1">'IRRF 0561 RECOLHER'!$A$2:$F$25</definedName>
    <definedName name="Z_4726F59B_40D2_4E50_AFB0_4782BF3994BE_.wvu.PrintArea" localSheetId="46" hidden="1">'IRRF 1708 A RECOLHER'!$A$2:$F$31</definedName>
    <definedName name="Z_4726F59B_40D2_4E50_AFB0_4782BF3994BE_.wvu.PrintArea" localSheetId="40" hidden="1">'PIS S  FOLHA RECOLHER'!$A$2:$F$29</definedName>
    <definedName name="Z_4726F59B_40D2_4E50_AFB0_4782BF3994BE_.wvu.PrintArea" localSheetId="26" hidden="1">'VALE REFEIÇÃO'!$A$2:$F$72</definedName>
    <definedName name="Z_4726F59B_40D2_4E50_AFB0_4782BF3994BE_.wvu.PrintArea" localSheetId="25" hidden="1">'VALE TRANSPORTE'!$A$2:$F$60</definedName>
    <definedName name="Z_61B6627C_9F00_443F_98F7_01E647993FFE_.wvu.PrintArea" localSheetId="12" hidden="1">'ADIANTAMENTO DE SALARIOS'!$A$2:$F$44</definedName>
    <definedName name="Z_61B6627C_9F00_443F_98F7_01E647993FFE_.wvu.PrintArea" localSheetId="14" hidden="1">'ADIANTAMENTO FERIAS'!$A$2:$F$30</definedName>
    <definedName name="Z_61B6627C_9F00_443F_98F7_01E647993FFE_.wvu.PrintArea" localSheetId="15" hidden="1">'ADIANTAMENTOS FORNECEDORES'!$A$2:$F$46</definedName>
    <definedName name="Z_61B6627C_9F00_443F_98F7_01E647993FFE_.wvu.PrintArea" localSheetId="1" hidden="1">'CAIXA- Taxas'!$A$2:$E$1775</definedName>
    <definedName name="Z_61B6627C_9F00_443F_98F7_01E647993FFE_.wvu.PrintArea" localSheetId="50" hidden="1">'CRCP A RECOLHER '!$A$2:$F$24</definedName>
    <definedName name="Z_61B6627C_9F00_443F_98F7_01E647993FFE_.wvu.PrintArea" localSheetId="44" hidden="1">'FGTS A RECOLHER'!$A$2:$F$29</definedName>
    <definedName name="Z_61B6627C_9F00_443F_98F7_01E647993FFE_.wvu.PrintArea" localSheetId="35" hidden="1">'FORNECEDORES (MATERIAIS)'!$A$2:$F$47</definedName>
    <definedName name="Z_61B6627C_9F00_443F_98F7_01E647993FFE_.wvu.PrintArea" localSheetId="49" hidden="1">'Fornecedores Coligadas e Contr'!$A$2:$E$51</definedName>
    <definedName name="Z_61B6627C_9F00_443F_98F7_01E647993FFE_.wvu.PrintArea" localSheetId="60" hidden="1">'Imp Predial Territ'!$A$2:$E$51</definedName>
    <definedName name="Z_61B6627C_9F00_443F_98F7_01E647993FFE_.wvu.PrintArea" localSheetId="41" hidden="1">'INSS A RECOLHER'!$A$2:$F$23</definedName>
    <definedName name="Z_61B6627C_9F00_443F_98F7_01E647993FFE_.wvu.PrintArea" localSheetId="48" hidden="1">'INSS TERCEIROS'!$A$2:$F$43</definedName>
    <definedName name="Z_61B6627C_9F00_443F_98F7_01E647993FFE_.wvu.PrintArea" localSheetId="42" hidden="1">'IRRF 0561 RECOLHER'!$A$2:$F$25</definedName>
    <definedName name="Z_61B6627C_9F00_443F_98F7_01E647993FFE_.wvu.PrintArea" localSheetId="46" hidden="1">'IRRF 1708 A RECOLHER'!$A$2:$F$31</definedName>
    <definedName name="Z_61B6627C_9F00_443F_98F7_01E647993FFE_.wvu.PrintArea" localSheetId="40" hidden="1">'PIS S  FOLHA RECOLHER'!$A$2:$F$29</definedName>
    <definedName name="Z_61B6627C_9F00_443F_98F7_01E647993FFE_.wvu.PrintArea" localSheetId="26" hidden="1">'VALE REFEIÇÃO'!$A$2:$F$72</definedName>
    <definedName name="Z_61B6627C_9F00_443F_98F7_01E647993FFE_.wvu.PrintArea" localSheetId="25" hidden="1">'VALE TRANSPORTE'!$A$2:$F$60</definedName>
    <definedName name="Z_8B01F061_BF96_11D9_B2EA_00C0DF238693_.wvu.FilterData" localSheetId="61" hidden="1">#REF!</definedName>
    <definedName name="Z_8B01F061_BF96_11D9_B2EA_00C0DF238693_.wvu.FilterData" localSheetId="62" hidden="1">#REF!</definedName>
    <definedName name="Z_8B01F061_BF96_11D9_B2EA_00C0DF238693_.wvu.FilterData" localSheetId="12" hidden="1">#REF!</definedName>
    <definedName name="Z_8B01F061_BF96_11D9_B2EA_00C0DF238693_.wvu.FilterData" localSheetId="14" hidden="1">#REF!</definedName>
    <definedName name="Z_8B01F061_BF96_11D9_B2EA_00C0DF238693_.wvu.FilterData" localSheetId="15" hidden="1">#REF!</definedName>
    <definedName name="Z_8B01F061_BF96_11D9_B2EA_00C0DF238693_.wvu.FilterData" localSheetId="1" hidden="1">#REF!</definedName>
    <definedName name="Z_8B01F061_BF96_11D9_B2EA_00C0DF238693_.wvu.FilterData" localSheetId="50" hidden="1">#REF!</definedName>
    <definedName name="Z_8B01F061_BF96_11D9_B2EA_00C0DF238693_.wvu.FilterData" localSheetId="44" hidden="1">#REF!</definedName>
    <definedName name="Z_8B01F061_BF96_11D9_B2EA_00C0DF238693_.wvu.FilterData" localSheetId="35" hidden="1">#REF!</definedName>
    <definedName name="Z_8B01F061_BF96_11D9_B2EA_00C0DF238693_.wvu.FilterData" localSheetId="49" hidden="1">#REF!</definedName>
    <definedName name="Z_8B01F061_BF96_11D9_B2EA_00C0DF238693_.wvu.FilterData" localSheetId="60" hidden="1">#REF!</definedName>
    <definedName name="Z_8B01F061_BF96_11D9_B2EA_00C0DF238693_.wvu.FilterData" localSheetId="41" hidden="1">#REF!</definedName>
    <definedName name="Z_8B01F061_BF96_11D9_B2EA_00C0DF238693_.wvu.FilterData" localSheetId="48" hidden="1">#REF!</definedName>
    <definedName name="Z_8B01F061_BF96_11D9_B2EA_00C0DF238693_.wvu.FilterData" localSheetId="42" hidden="1">#REF!</definedName>
    <definedName name="Z_8B01F061_BF96_11D9_B2EA_00C0DF238693_.wvu.FilterData" localSheetId="46" hidden="1">#REF!</definedName>
    <definedName name="Z_8B01F061_BF96_11D9_B2EA_00C0DF238693_.wvu.FilterData" localSheetId="52" hidden="1">#REF!</definedName>
    <definedName name="Z_8B01F061_BF96_11D9_B2EA_00C0DF238693_.wvu.FilterData" localSheetId="40" hidden="1">#REF!</definedName>
    <definedName name="Z_8B01F061_BF96_11D9_B2EA_00C0DF238693_.wvu.FilterData" localSheetId="26" hidden="1">#REF!</definedName>
    <definedName name="Z_8B01F061_BF96_11D9_B2EA_00C0DF238693_.wvu.FilterData" localSheetId="25" hidden="1">#REF!</definedName>
    <definedName name="Z_8B01F061_BF96_11D9_B2EA_00C0DF238693_.wvu.FilterData" hidden="1">#REF!</definedName>
  </definedNames>
  <calcPr calcId="191029"/>
  <customWorkbookViews>
    <customWorkbookView name="' - Modo de exibição pessoal" guid="{2DC67DAF-80DB-4CD4-9CE0-CEEFEA4E344F}" mergeInterval="0" personalView="1" maximized="1" windowWidth="1362" windowHeight="543" tabRatio="903" activeSheetId="50"/>
    <customWorkbookView name="Pryor Consulting Services - Modo de exibição pessoal" guid="{4726F59B-40D2-4E50-AFB0-4782BF3994BE}" mergeInterval="0" personalView="1" maximized="1" xWindow="1" yWindow="1" windowWidth="1366" windowHeight="508" tabRatio="902" activeSheetId="31"/>
    <customWorkbookView name="Wallace Jacinto - Modo de exibição pessoal" guid="{61B6627C-9F00-443F-98F7-01E647993FFE}" mergeInterval="0" personalView="1" maximized="1" windowWidth="1276" windowHeight="799" tabRatio="902" activeSheetId="24"/>
    <customWorkbookView name="karla.minhaco - Modo de exibição pessoal" guid="{00AD223C-CE81-480D-8EA2-9831AEBFB840}" mergeInterval="0" personalView="1" maximized="1" xWindow="1" yWindow="1" windowWidth="1024" windowHeight="550" tabRatio="903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6" i="425" l="1"/>
  <c r="F21" i="425"/>
  <c r="F22" i="425" s="1"/>
  <c r="F23" i="425" s="1"/>
  <c r="F24" i="425" s="1"/>
  <c r="H13" i="353" l="1"/>
  <c r="N19" i="390"/>
  <c r="P15" i="390"/>
  <c r="P10" i="390"/>
  <c r="P11" i="390"/>
  <c r="P12" i="390"/>
  <c r="P13" i="390"/>
  <c r="P14" i="390"/>
  <c r="P9" i="390"/>
  <c r="O15" i="390"/>
  <c r="N15" i="390"/>
  <c r="N9" i="390"/>
  <c r="G21" i="390"/>
  <c r="F14" i="390"/>
  <c r="F15" i="390" s="1"/>
  <c r="F16" i="390" s="1"/>
  <c r="F17" i="390" s="1"/>
  <c r="K30" i="390"/>
  <c r="E32" i="449" l="1"/>
  <c r="E23" i="449"/>
  <c r="E24" i="449" s="1"/>
  <c r="E25" i="449" s="1"/>
  <c r="E26" i="449"/>
  <c r="E27" i="449"/>
  <c r="E28" i="449"/>
  <c r="E29" i="449"/>
  <c r="E30" i="449"/>
  <c r="E31" i="449"/>
  <c r="E47" i="400"/>
  <c r="E52" i="400"/>
  <c r="E51" i="400"/>
  <c r="E50" i="400"/>
  <c r="E49" i="400"/>
  <c r="E48" i="400"/>
  <c r="E54" i="410"/>
  <c r="E46" i="410"/>
  <c r="E47" i="410"/>
  <c r="E48" i="410"/>
  <c r="E49" i="410" s="1"/>
  <c r="E50" i="410" s="1"/>
  <c r="E51" i="410" s="1"/>
  <c r="E52" i="410" s="1"/>
  <c r="E53" i="410" s="1"/>
  <c r="E49" i="427" l="1"/>
  <c r="F45" i="344"/>
  <c r="F46" i="344" s="1"/>
  <c r="D86" i="433"/>
  <c r="L10" i="418" l="1"/>
  <c r="L11" i="418" s="1"/>
  <c r="L12" i="418" s="1"/>
  <c r="L13" i="418" s="1"/>
  <c r="L14" i="418" s="1"/>
  <c r="L15" i="418" s="1"/>
  <c r="L16" i="418" s="1"/>
  <c r="L17" i="418" s="1"/>
  <c r="L18" i="418" s="1"/>
  <c r="L19" i="418" s="1"/>
  <c r="L20" i="418" s="1"/>
  <c r="L21" i="418" s="1"/>
  <c r="L22" i="418" s="1"/>
  <c r="L23" i="418" s="1"/>
  <c r="L24" i="418" s="1"/>
  <c r="L25" i="418" s="1"/>
  <c r="L26" i="418" s="1"/>
  <c r="L27" i="418" s="1"/>
  <c r="L28" i="418" s="1"/>
  <c r="L29" i="418" s="1"/>
  <c r="L30" i="418" s="1"/>
  <c r="L31" i="418" s="1"/>
  <c r="L32" i="418" s="1"/>
  <c r="L33" i="418" s="1"/>
  <c r="L34" i="418" s="1"/>
  <c r="L35" i="418" s="1"/>
  <c r="L36" i="418" s="1"/>
  <c r="L37" i="418" s="1"/>
  <c r="L38" i="418" s="1"/>
  <c r="L39" i="418" s="1"/>
  <c r="L40" i="418" s="1"/>
  <c r="L41" i="418" s="1"/>
  <c r="L42" i="418" s="1"/>
  <c r="L43" i="418" s="1"/>
  <c r="L44" i="418" s="1"/>
  <c r="L45" i="418" s="1"/>
  <c r="L46" i="418" s="1"/>
  <c r="L47" i="418" s="1"/>
  <c r="L48" i="418" s="1"/>
  <c r="L49" i="418" s="1"/>
  <c r="L50" i="418" s="1"/>
  <c r="L51" i="418" s="1"/>
  <c r="L52" i="418" s="1"/>
  <c r="L53" i="418" s="1"/>
  <c r="L54" i="418" s="1"/>
  <c r="L55" i="418" s="1"/>
  <c r="L56" i="418" s="1"/>
  <c r="L57" i="418" s="1"/>
  <c r="L58" i="418" s="1"/>
  <c r="L59" i="418" s="1"/>
  <c r="L60" i="418" s="1"/>
  <c r="L61" i="418" s="1"/>
  <c r="L62" i="418" s="1"/>
  <c r="L63" i="418" s="1"/>
  <c r="L64" i="418" s="1"/>
  <c r="L65" i="418" s="1"/>
  <c r="L66" i="418" s="1"/>
  <c r="L67" i="418" s="1"/>
  <c r="L68" i="418" s="1"/>
  <c r="L69" i="418" s="1"/>
  <c r="L70" i="418" s="1"/>
  <c r="L71" i="418" s="1"/>
  <c r="L73" i="418" s="1"/>
  <c r="E45" i="410"/>
  <c r="F81" i="433" l="1"/>
  <c r="D82" i="433"/>
  <c r="M19" i="433" l="1"/>
  <c r="K19" i="433"/>
  <c r="J19" i="433"/>
  <c r="I19" i="433"/>
  <c r="D77" i="433"/>
  <c r="E44" i="410"/>
  <c r="E16" i="449" l="1"/>
  <c r="E17" i="449" s="1"/>
  <c r="E18" i="449" s="1"/>
  <c r="E19" i="449" s="1"/>
  <c r="E15" i="449"/>
  <c r="E20" i="449"/>
  <c r="E21" i="449" s="1"/>
  <c r="E22" i="449" s="1"/>
  <c r="E10" i="449"/>
  <c r="E11" i="449" s="1"/>
  <c r="E12" i="449" s="1"/>
  <c r="E13" i="449" s="1"/>
  <c r="E14" i="449" s="1"/>
  <c r="E5" i="449"/>
  <c r="D5" i="449"/>
  <c r="J18" i="433" l="1"/>
  <c r="K18" i="433"/>
  <c r="M18" i="433"/>
  <c r="I18" i="433"/>
  <c r="D73" i="433"/>
  <c r="F27" i="431" l="1"/>
  <c r="F28" i="431"/>
  <c r="F29" i="431" s="1"/>
  <c r="F30" i="431" s="1"/>
  <c r="F31" i="431" s="1"/>
  <c r="F33" i="431" s="1"/>
  <c r="E44" i="430" l="1"/>
  <c r="E43" i="430"/>
  <c r="E41" i="430"/>
  <c r="E40" i="430"/>
  <c r="E39" i="430"/>
  <c r="E28" i="430"/>
  <c r="D28" i="430"/>
  <c r="E37" i="400"/>
  <c r="E38" i="400" s="1"/>
  <c r="E39" i="400" s="1"/>
  <c r="E40" i="400" s="1"/>
  <c r="E41" i="400" s="1"/>
  <c r="E42" i="400" s="1"/>
  <c r="E43" i="400" s="1"/>
  <c r="E44" i="400" s="1"/>
  <c r="E45" i="400" s="1"/>
  <c r="E46" i="400" s="1"/>
  <c r="E45" i="401"/>
  <c r="E36" i="400"/>
  <c r="E30" i="400"/>
  <c r="D30" i="400"/>
  <c r="E35" i="410"/>
  <c r="E36" i="410" s="1"/>
  <c r="E37" i="410" s="1"/>
  <c r="E38" i="410" s="1"/>
  <c r="E39" i="410" s="1"/>
  <c r="E40" i="410" s="1"/>
  <c r="E41" i="410" s="1"/>
  <c r="E42" i="410" s="1"/>
  <c r="E43" i="410" s="1"/>
  <c r="E29" i="410"/>
  <c r="D29" i="410"/>
  <c r="E44" i="401"/>
  <c r="E42" i="401"/>
  <c r="E41" i="401"/>
  <c r="E40" i="401"/>
  <c r="E29" i="401"/>
  <c r="D29" i="401"/>
  <c r="M17" i="433" l="1"/>
  <c r="K17" i="433"/>
  <c r="J17" i="433"/>
  <c r="I17" i="433"/>
  <c r="I16" i="433"/>
  <c r="D69" i="433"/>
  <c r="F11" i="431" l="1"/>
  <c r="F12" i="431" s="1"/>
  <c r="F13" i="431" s="1"/>
  <c r="F14" i="431" s="1"/>
  <c r="F15" i="431" s="1"/>
  <c r="F16" i="431" s="1"/>
  <c r="F17" i="431" s="1"/>
  <c r="F18" i="431" s="1"/>
  <c r="F19" i="431" s="1"/>
  <c r="F20" i="431" s="1"/>
  <c r="F21" i="431" s="1"/>
  <c r="F22" i="431" s="1"/>
  <c r="F23" i="431" s="1"/>
  <c r="F24" i="431" s="1"/>
  <c r="F25" i="431" s="1"/>
  <c r="F26" i="431" s="1"/>
  <c r="F10" i="431"/>
  <c r="E20" i="400" l="1"/>
  <c r="F20" i="429" l="1"/>
  <c r="F21" i="429" s="1"/>
  <c r="F22" i="429" s="1"/>
  <c r="F23" i="429" s="1"/>
  <c r="F24" i="429" s="1"/>
  <c r="F25" i="429" s="1"/>
  <c r="F26" i="429" s="1"/>
  <c r="F27" i="429" s="1"/>
  <c r="F28" i="429" s="1"/>
  <c r="M16" i="433"/>
  <c r="L16" i="433"/>
  <c r="K16" i="433"/>
  <c r="D63" i="433"/>
  <c r="D62" i="433"/>
  <c r="J16" i="433" l="1"/>
  <c r="D61" i="433"/>
  <c r="F10" i="322" l="1"/>
  <c r="F11" i="322" s="1"/>
  <c r="F12" i="322" s="1"/>
  <c r="F13" i="322" s="1"/>
  <c r="F14" i="322" s="1"/>
  <c r="F15" i="322" s="1"/>
  <c r="F16" i="322" s="1"/>
  <c r="F17" i="322" s="1"/>
  <c r="F18" i="322" s="1"/>
  <c r="F19" i="322" s="1"/>
  <c r="F20" i="322" s="1"/>
  <c r="F21" i="322" s="1"/>
  <c r="F22" i="322" s="1"/>
  <c r="F23" i="322" s="1"/>
  <c r="F24" i="322" s="1"/>
  <c r="F25" i="322" s="1"/>
  <c r="F26" i="322" s="1"/>
  <c r="F27" i="322" s="1"/>
  <c r="F28" i="322" s="1"/>
  <c r="F29" i="322" s="1"/>
  <c r="F30" i="322" s="1"/>
  <c r="F31" i="322" s="1"/>
  <c r="F32" i="322" s="1"/>
  <c r="F33" i="322" s="1"/>
  <c r="F34" i="322" s="1"/>
  <c r="F35" i="322" s="1"/>
  <c r="F36" i="322" s="1"/>
  <c r="E31" i="448" l="1"/>
  <c r="E33" i="448" s="1"/>
  <c r="E35" i="448" s="1"/>
  <c r="E25" i="448"/>
  <c r="E19" i="448"/>
  <c r="E13" i="448"/>
  <c r="C4" i="445" l="1"/>
  <c r="E2" i="445"/>
  <c r="D2" i="445"/>
  <c r="C2" i="445"/>
  <c r="B2" i="445"/>
  <c r="A2" i="445"/>
  <c r="A31" i="433"/>
  <c r="M15" i="433"/>
  <c r="L15" i="433"/>
  <c r="K15" i="433"/>
  <c r="J15" i="433"/>
  <c r="D55" i="433"/>
  <c r="I15" i="433" s="1"/>
  <c r="M14" i="433"/>
  <c r="L14" i="433"/>
  <c r="K14" i="433"/>
  <c r="J14" i="433"/>
  <c r="D50" i="433"/>
  <c r="I14" i="433" s="1"/>
  <c r="K13" i="433"/>
  <c r="K12" i="433"/>
  <c r="K10" i="433"/>
  <c r="M13" i="433"/>
  <c r="M12" i="433"/>
  <c r="M22" i="433" s="1"/>
  <c r="L13" i="433"/>
  <c r="L22" i="433" s="1"/>
  <c r="J13" i="433"/>
  <c r="D44" i="433"/>
  <c r="I13" i="433" s="1"/>
  <c r="J11" i="433"/>
  <c r="J12" i="433"/>
  <c r="F26" i="447" l="1"/>
  <c r="F10" i="447"/>
  <c r="F11" i="447" s="1"/>
  <c r="F12" i="447" s="1"/>
  <c r="F13" i="447" s="1"/>
  <c r="F14" i="447" s="1"/>
  <c r="F15" i="447" s="1"/>
  <c r="F16" i="447" s="1"/>
  <c r="F17" i="447" s="1"/>
  <c r="F18" i="447" s="1"/>
  <c r="F19" i="447" s="1"/>
  <c r="F20" i="447" s="1"/>
  <c r="F21" i="447" s="1"/>
  <c r="F22" i="447" s="1"/>
  <c r="F23" i="447" s="1"/>
  <c r="F24" i="447" s="1"/>
  <c r="F25" i="447" s="1"/>
  <c r="F27" i="447" s="1"/>
  <c r="F4" i="447"/>
  <c r="E4" i="447"/>
  <c r="K9" i="433" l="1"/>
  <c r="D33" i="433"/>
  <c r="D34" i="433"/>
  <c r="D35" i="433"/>
  <c r="I12" i="433" s="1"/>
  <c r="H12" i="433" l="1"/>
  <c r="J10" i="433"/>
  <c r="J22" i="433" s="1"/>
  <c r="F10" i="353"/>
  <c r="F11" i="353" s="1"/>
  <c r="F12" i="353" s="1"/>
  <c r="F13" i="353" s="1"/>
  <c r="F14" i="353" s="1"/>
  <c r="F15" i="353" s="1"/>
  <c r="F16" i="353" s="1"/>
  <c r="F17" i="353" s="1"/>
  <c r="F18" i="353" s="1"/>
  <c r="F19" i="353" s="1"/>
  <c r="F10" i="351" l="1"/>
  <c r="F11" i="351" s="1"/>
  <c r="F12" i="351" s="1"/>
  <c r="F13" i="351" s="1"/>
  <c r="F14" i="351" s="1"/>
  <c r="F15" i="351" s="1"/>
  <c r="F16" i="351" s="1"/>
  <c r="F17" i="351" s="1"/>
  <c r="E10" i="400" l="1"/>
  <c r="F10" i="446" l="1"/>
  <c r="F11" i="446" s="1"/>
  <c r="F12" i="446" s="1"/>
  <c r="F13" i="446" s="1"/>
  <c r="F14" i="446" s="1"/>
  <c r="F15" i="446" s="1"/>
  <c r="F16" i="446" s="1"/>
  <c r="F17" i="446" s="1"/>
  <c r="F18" i="446" s="1"/>
  <c r="F19" i="446" s="1"/>
  <c r="F20" i="446" s="1"/>
  <c r="F21" i="446" s="1"/>
  <c r="F22" i="446" s="1"/>
  <c r="F23" i="446" s="1"/>
  <c r="F24" i="446" s="1"/>
  <c r="F25" i="446" s="1"/>
  <c r="F26" i="446" s="1"/>
  <c r="F27" i="446" s="1"/>
  <c r="F28" i="446" s="1"/>
  <c r="F29" i="446" s="1"/>
  <c r="F30" i="446" s="1"/>
  <c r="F31" i="446" s="1"/>
  <c r="F32" i="446" s="1"/>
  <c r="F33" i="446" s="1"/>
  <c r="F34" i="446" s="1"/>
  <c r="F35" i="446" s="1"/>
  <c r="F36" i="446" s="1"/>
  <c r="F37" i="446" s="1"/>
  <c r="F4" i="446"/>
  <c r="D4" i="446"/>
  <c r="E10" i="410"/>
  <c r="E11" i="410" s="1"/>
  <c r="E12" i="410" s="1"/>
  <c r="E13" i="410" s="1"/>
  <c r="E14" i="410" s="1"/>
  <c r="E15" i="410" s="1"/>
  <c r="E16" i="410" s="1"/>
  <c r="E17" i="410" s="1"/>
  <c r="E18" i="410" s="1"/>
  <c r="E20" i="410" s="1"/>
  <c r="E11" i="439"/>
  <c r="E12" i="439" s="1"/>
  <c r="E13" i="439" s="1"/>
  <c r="E14" i="439" s="1"/>
  <c r="E15" i="439" s="1"/>
  <c r="E16" i="439" s="1"/>
  <c r="E17" i="439" s="1"/>
  <c r="E18" i="439" s="1"/>
  <c r="E19" i="439" s="1"/>
  <c r="E20" i="439" s="1"/>
  <c r="E21" i="439" s="1"/>
  <c r="E22" i="439" s="1"/>
  <c r="E23" i="439" s="1"/>
  <c r="E24" i="439" s="1"/>
  <c r="F10" i="409" l="1"/>
  <c r="F11" i="409" s="1"/>
  <c r="F12" i="409" s="1"/>
  <c r="F13" i="409" s="1"/>
  <c r="F14" i="409" s="1"/>
  <c r="F15" i="409" s="1"/>
  <c r="F16" i="409" s="1"/>
  <c r="F17" i="409" s="1"/>
  <c r="F18" i="409" s="1"/>
  <c r="F19" i="409" s="1"/>
  <c r="F20" i="409" s="1"/>
  <c r="F21" i="409" s="1"/>
  <c r="F22" i="409" s="1"/>
  <c r="F23" i="409" s="1"/>
  <c r="F24" i="409" s="1"/>
  <c r="F25" i="409" s="1"/>
  <c r="F26" i="409" s="1"/>
  <c r="F27" i="409" s="1"/>
  <c r="F28" i="409" s="1"/>
  <c r="F29" i="409" s="1"/>
  <c r="F30" i="409" s="1"/>
  <c r="F31" i="409" s="1"/>
  <c r="F32" i="409" s="1"/>
  <c r="F33" i="409" s="1"/>
  <c r="F34" i="409" s="1"/>
  <c r="F35" i="409" s="1"/>
  <c r="F36" i="409" s="1"/>
  <c r="F37" i="409" s="1"/>
  <c r="F38" i="409" s="1"/>
  <c r="F39" i="409" s="1"/>
  <c r="F40" i="409" s="1"/>
  <c r="F41" i="409" s="1"/>
  <c r="F42" i="409" s="1"/>
  <c r="F43" i="409" s="1"/>
  <c r="F44" i="409" s="1"/>
  <c r="F45" i="409" s="1"/>
  <c r="F46" i="409" s="1"/>
  <c r="F47" i="409" s="1"/>
  <c r="F48" i="409" s="1"/>
  <c r="F49" i="409" s="1"/>
  <c r="F50" i="409" s="1"/>
  <c r="D23" i="433" l="1"/>
  <c r="D29" i="433"/>
  <c r="K11" i="433" s="1"/>
  <c r="K22" i="433" s="1"/>
  <c r="D13" i="433" l="1"/>
  <c r="D18" i="433" l="1"/>
  <c r="D19" i="433"/>
  <c r="D20" i="433"/>
  <c r="D21" i="433"/>
  <c r="D22" i="433"/>
  <c r="I11" i="433" l="1"/>
  <c r="H11" i="433"/>
  <c r="F10" i="433"/>
  <c r="F11" i="433" s="1"/>
  <c r="F12" i="433" s="1"/>
  <c r="F13" i="433" s="1"/>
  <c r="F11" i="416"/>
  <c r="F12" i="416" s="1"/>
  <c r="F10" i="416"/>
  <c r="F12" i="413" l="1"/>
  <c r="F13" i="413" s="1"/>
  <c r="F14" i="413" s="1"/>
  <c r="F15" i="413" s="1"/>
  <c r="F16" i="413" s="1"/>
  <c r="F17" i="413" s="1"/>
  <c r="F18" i="413" l="1"/>
  <c r="F19" i="413" s="1"/>
  <c r="F20" i="413" s="1"/>
  <c r="F21" i="413" s="1"/>
  <c r="F22" i="413" s="1"/>
  <c r="F23" i="413" s="1"/>
  <c r="F24" i="413" s="1"/>
  <c r="F25" i="413" s="1"/>
  <c r="F27" i="413" s="1"/>
  <c r="D15" i="433"/>
  <c r="I10" i="433" s="1"/>
  <c r="I22" i="433" s="1"/>
  <c r="D14" i="433"/>
  <c r="H10" i="433" l="1"/>
  <c r="H22" i="433" s="1"/>
  <c r="F14" i="433"/>
  <c r="F15" i="433" s="1"/>
  <c r="F16" i="433" s="1"/>
  <c r="F17" i="433" s="1"/>
  <c r="F18" i="433" s="1"/>
  <c r="F19" i="433" s="1"/>
  <c r="F20" i="433" s="1"/>
  <c r="F21" i="433" s="1"/>
  <c r="F22" i="433" s="1"/>
  <c r="F23" i="433" s="1"/>
  <c r="F24" i="433" s="1"/>
  <c r="F25" i="433" s="1"/>
  <c r="F26" i="433" s="1"/>
  <c r="F27" i="433" s="1"/>
  <c r="F28" i="433" s="1"/>
  <c r="F29" i="433" s="1"/>
  <c r="F30" i="433" s="1"/>
  <c r="F31" i="433" s="1"/>
  <c r="F32" i="433" s="1"/>
  <c r="F33" i="433" s="1"/>
  <c r="F34" i="433" s="1"/>
  <c r="F35" i="433" s="1"/>
  <c r="F36" i="433" s="1"/>
  <c r="F37" i="433" s="1"/>
  <c r="F38" i="433" s="1"/>
  <c r="F39" i="433" s="1"/>
  <c r="F40" i="433" s="1"/>
  <c r="F41" i="433" s="1"/>
  <c r="F42" i="433" s="1"/>
  <c r="F43" i="433" s="1"/>
  <c r="F44" i="433" s="1"/>
  <c r="F45" i="433" s="1"/>
  <c r="F46" i="433" s="1"/>
  <c r="F47" i="433" s="1"/>
  <c r="F48" i="433" s="1"/>
  <c r="F49" i="433" s="1"/>
  <c r="F50" i="433" s="1"/>
  <c r="F51" i="433" s="1"/>
  <c r="F52" i="433" s="1"/>
  <c r="F53" i="433" s="1"/>
  <c r="F54" i="433" s="1"/>
  <c r="F55" i="433" s="1"/>
  <c r="F56" i="433" s="1"/>
  <c r="F57" i="433" s="1"/>
  <c r="F58" i="433" s="1"/>
  <c r="F59" i="433" s="1"/>
  <c r="F60" i="433" s="1"/>
  <c r="F61" i="433" s="1"/>
  <c r="F62" i="433" s="1"/>
  <c r="F63" i="433" s="1"/>
  <c r="F64" i="433" s="1"/>
  <c r="F65" i="433" s="1"/>
  <c r="F66" i="433" s="1"/>
  <c r="F67" i="433" s="1"/>
  <c r="F68" i="433" s="1"/>
  <c r="F69" i="433" s="1"/>
  <c r="F70" i="433" s="1"/>
  <c r="F71" i="433" s="1"/>
  <c r="F72" i="433" s="1"/>
  <c r="F73" i="433" s="1"/>
  <c r="F74" i="433" s="1"/>
  <c r="F75" i="433" s="1"/>
  <c r="F76" i="433" s="1"/>
  <c r="F77" i="433" s="1"/>
  <c r="F78" i="433" s="1"/>
  <c r="F79" i="433" s="1"/>
  <c r="F80" i="433" s="1"/>
  <c r="F82" i="433" s="1"/>
  <c r="F83" i="433" s="1"/>
  <c r="F84" i="433" s="1"/>
  <c r="F85" i="433" s="1"/>
  <c r="F10" i="437"/>
  <c r="F11" i="437" s="1"/>
  <c r="F12" i="437" s="1"/>
  <c r="F13" i="437" s="1"/>
  <c r="F14" i="437" s="1"/>
  <c r="F15" i="437" s="1"/>
  <c r="F16" i="437" s="1"/>
  <c r="F17" i="437" s="1"/>
  <c r="F18" i="437" s="1"/>
  <c r="F19" i="437" s="1"/>
  <c r="F20" i="437" s="1"/>
  <c r="F21" i="437" s="1"/>
  <c r="F22" i="437" s="1"/>
  <c r="F23" i="437" s="1"/>
  <c r="F24" i="437" s="1"/>
  <c r="F25" i="437" s="1"/>
  <c r="F26" i="437" s="1"/>
  <c r="F27" i="437" s="1"/>
  <c r="F28" i="437" s="1"/>
  <c r="F29" i="437" s="1"/>
  <c r="F30" i="437" s="1"/>
  <c r="F31" i="437" s="1"/>
  <c r="F32" i="437" s="1"/>
  <c r="F33" i="437" s="1"/>
  <c r="F34" i="437" s="1"/>
  <c r="F35" i="437" s="1"/>
  <c r="F36" i="437" s="1"/>
  <c r="F37" i="437" s="1"/>
  <c r="F38" i="437" s="1"/>
  <c r="F39" i="437" s="1"/>
  <c r="F40" i="437" s="1"/>
  <c r="F41" i="437" s="1"/>
  <c r="F42" i="437" s="1"/>
  <c r="F43" i="437" s="1"/>
  <c r="F44" i="437" s="1"/>
  <c r="F45" i="437" s="1"/>
  <c r="F46" i="437" s="1"/>
  <c r="F47" i="437" s="1"/>
  <c r="F48" i="437" s="1"/>
  <c r="F49" i="437" s="1"/>
  <c r="F50" i="437" s="1"/>
  <c r="F51" i="437" s="1"/>
  <c r="F52" i="437" s="1"/>
  <c r="F53" i="437" s="1"/>
  <c r="F54" i="437" s="1"/>
  <c r="F55" i="437" s="1"/>
  <c r="F56" i="437" s="1"/>
  <c r="F57" i="437" s="1"/>
  <c r="F58" i="437" s="1"/>
  <c r="F59" i="437" s="1"/>
  <c r="F60" i="437" s="1"/>
  <c r="F61" i="437" s="1"/>
  <c r="F62" i="437" s="1"/>
  <c r="F63" i="437" s="1"/>
  <c r="F64" i="437" s="1"/>
  <c r="F65" i="437" s="1"/>
  <c r="F66" i="437" s="1"/>
  <c r="F67" i="437" s="1"/>
  <c r="F68" i="437" s="1"/>
  <c r="F69" i="437" s="1"/>
  <c r="F70" i="437" s="1"/>
  <c r="F71" i="437" s="1"/>
  <c r="F72" i="437" s="1"/>
  <c r="F73" i="437" s="1"/>
  <c r="F74" i="437" s="1"/>
  <c r="F75" i="437" s="1"/>
  <c r="F76" i="437" s="1"/>
  <c r="F77" i="437" s="1"/>
  <c r="F78" i="437" s="1"/>
  <c r="F79" i="437" s="1"/>
  <c r="F80" i="437" s="1"/>
  <c r="F81" i="437" s="1"/>
  <c r="F82" i="437" s="1"/>
  <c r="F83" i="437" s="1"/>
  <c r="F84" i="437" s="1"/>
  <c r="F85" i="437" s="1"/>
  <c r="F86" i="433" l="1"/>
  <c r="F87" i="433" s="1"/>
  <c r="F88" i="433" s="1"/>
  <c r="F89" i="433" s="1"/>
  <c r="F90" i="433" s="1"/>
  <c r="F91" i="433" s="1"/>
  <c r="F92" i="433" s="1"/>
  <c r="F93" i="433" s="1"/>
  <c r="F94" i="433" s="1"/>
  <c r="F95" i="433" s="1"/>
  <c r="F9" i="428"/>
  <c r="F10" i="428" s="1"/>
  <c r="F15" i="428" s="1"/>
  <c r="E32" i="444" l="1"/>
  <c r="E34" i="444" s="1"/>
  <c r="F10" i="425" l="1"/>
  <c r="F11" i="425" s="1"/>
  <c r="F12" i="425" s="1"/>
  <c r="F13" i="425" s="1"/>
  <c r="F14" i="425" s="1"/>
  <c r="F15" i="425" s="1"/>
  <c r="F16" i="425" s="1"/>
  <c r="F17" i="425" s="1"/>
  <c r="F18" i="425" s="1"/>
  <c r="F19" i="425" s="1"/>
  <c r="F20" i="425" s="1"/>
  <c r="F10" i="443" l="1"/>
  <c r="F11" i="443" s="1"/>
  <c r="F12" i="443" s="1"/>
  <c r="F13" i="443" s="1"/>
  <c r="F14" i="443" s="1"/>
  <c r="F15" i="443" s="1"/>
  <c r="F16" i="443" s="1"/>
  <c r="F17" i="443" s="1"/>
  <c r="F18" i="443" s="1"/>
  <c r="F19" i="443" s="1"/>
  <c r="F20" i="443" s="1"/>
  <c r="F21" i="443" s="1"/>
  <c r="F22" i="443" s="1"/>
  <c r="F23" i="443" s="1"/>
  <c r="F24" i="443" s="1"/>
  <c r="F25" i="443" s="1"/>
  <c r="F26" i="443" s="1"/>
  <c r="F27" i="443" s="1"/>
  <c r="F28" i="443" s="1"/>
  <c r="F29" i="443" s="1"/>
  <c r="F30" i="443" s="1"/>
  <c r="F31" i="443" s="1"/>
  <c r="F4" i="443"/>
  <c r="F10" i="442" l="1"/>
  <c r="F11" i="442" s="1"/>
  <c r="F12" i="442" s="1"/>
  <c r="F13" i="442" s="1"/>
  <c r="F14" i="442" s="1"/>
  <c r="F15" i="442" s="1"/>
  <c r="F16" i="442" s="1"/>
  <c r="F17" i="442" s="1"/>
  <c r="F18" i="442" s="1"/>
  <c r="F19" i="442" s="1"/>
  <c r="F20" i="442" s="1"/>
  <c r="F21" i="442" s="1"/>
  <c r="F22" i="442" s="1"/>
  <c r="F23" i="442" s="1"/>
  <c r="F24" i="442" s="1"/>
  <c r="F25" i="442" s="1"/>
  <c r="F26" i="442" s="1"/>
  <c r="F27" i="442" s="1"/>
  <c r="F28" i="442" s="1"/>
  <c r="F29" i="442" s="1"/>
  <c r="F30" i="442" s="1"/>
  <c r="F31" i="442" s="1"/>
  <c r="F4" i="442"/>
  <c r="E20" i="430" l="1"/>
  <c r="E19" i="441" l="1"/>
  <c r="E31" i="441"/>
  <c r="E25" i="441"/>
  <c r="E13" i="441"/>
  <c r="E33" i="441" l="1"/>
  <c r="E35" i="441" s="1"/>
  <c r="F11" i="438" l="1"/>
  <c r="F12" i="438" s="1"/>
  <c r="F13" i="438" s="1"/>
  <c r="F14" i="438" s="1"/>
  <c r="F15" i="438" s="1"/>
  <c r="F16" i="438" s="1"/>
  <c r="F17" i="438" s="1"/>
  <c r="F18" i="438" s="1"/>
  <c r="F19" i="438" s="1"/>
  <c r="F20" i="438" s="1"/>
  <c r="F21" i="438" s="1"/>
  <c r="F22" i="438" s="1"/>
  <c r="F23" i="438" s="1"/>
  <c r="F24" i="438" s="1"/>
  <c r="F25" i="438" s="1"/>
  <c r="F26" i="438" s="1"/>
  <c r="F27" i="438" s="1"/>
  <c r="F28" i="438" s="1"/>
  <c r="F29" i="438" s="1"/>
  <c r="F31" i="438" s="1"/>
  <c r="F10" i="342" l="1"/>
  <c r="F11" i="342" s="1"/>
  <c r="F12" i="342" s="1"/>
  <c r="F13" i="342" s="1"/>
  <c r="F14" i="342" s="1"/>
  <c r="F15" i="342" s="1"/>
  <c r="F16" i="342" s="1"/>
  <c r="F17" i="342" s="1"/>
  <c r="F18" i="342" s="1"/>
  <c r="F19" i="342" s="1"/>
  <c r="F9" i="352" l="1"/>
  <c r="E23" i="440"/>
  <c r="E9" i="440"/>
  <c r="E10" i="440" s="1"/>
  <c r="E11" i="440" s="1"/>
  <c r="E12" i="440" s="1"/>
  <c r="E13" i="440" s="1"/>
  <c r="E14" i="440" s="1"/>
  <c r="E15" i="440" s="1"/>
  <c r="E16" i="440" s="1"/>
  <c r="E17" i="440" s="1"/>
  <c r="E18" i="440" s="1"/>
  <c r="E19" i="440" s="1"/>
  <c r="E20" i="440" s="1"/>
  <c r="E21" i="440" s="1"/>
  <c r="E22" i="440" s="1"/>
  <c r="E24" i="440" s="1"/>
  <c r="E3" i="440"/>
  <c r="D3" i="440"/>
  <c r="E10" i="439" l="1"/>
  <c r="E4" i="439"/>
  <c r="C4" i="439"/>
  <c r="F9" i="417" l="1"/>
  <c r="F10" i="417" s="1"/>
  <c r="F11" i="417" s="1"/>
  <c r="F25" i="417" s="1"/>
  <c r="F30" i="438" l="1"/>
  <c r="F5" i="438"/>
  <c r="D5" i="438"/>
  <c r="F4" i="437" l="1"/>
  <c r="D4" i="437"/>
  <c r="D51" i="409" l="1"/>
  <c r="E51" i="409"/>
  <c r="E25" i="435" l="1"/>
  <c r="E23" i="435"/>
  <c r="E22" i="435"/>
  <c r="E10" i="435"/>
  <c r="E11" i="435" s="1"/>
  <c r="E12" i="435" s="1"/>
  <c r="E13" i="435" s="1"/>
  <c r="E14" i="435" s="1"/>
  <c r="E15" i="435" s="1"/>
  <c r="E16" i="435" s="1"/>
  <c r="E17" i="435" s="1"/>
  <c r="E18" i="435" s="1"/>
  <c r="E19" i="435" s="1"/>
  <c r="E20" i="435" s="1"/>
  <c r="E21" i="435" s="1"/>
  <c r="E26" i="435" s="1"/>
  <c r="E4" i="435"/>
  <c r="C4" i="435"/>
  <c r="E10" i="434"/>
  <c r="E11" i="434" s="1"/>
  <c r="E12" i="434" s="1"/>
  <c r="E13" i="434" s="1"/>
  <c r="E14" i="434" s="1"/>
  <c r="E15" i="434" s="1"/>
  <c r="E21" i="434" s="1"/>
  <c r="E20" i="434"/>
  <c r="E18" i="434"/>
  <c r="E17" i="434"/>
  <c r="E16" i="434"/>
  <c r="E5" i="434"/>
  <c r="D5" i="434"/>
  <c r="F10" i="334" l="1"/>
  <c r="F11" i="334" s="1"/>
  <c r="F12" i="334" s="1"/>
  <c r="F13" i="334" s="1"/>
  <c r="F14" i="334" s="1"/>
  <c r="F24" i="432" l="1"/>
  <c r="F23" i="432"/>
  <c r="F22" i="432"/>
  <c r="F32" i="431"/>
  <c r="F10" i="432" l="1"/>
  <c r="F11" i="432" s="1"/>
  <c r="F12" i="432" s="1"/>
  <c r="F13" i="432" s="1"/>
  <c r="F14" i="432" s="1"/>
  <c r="F15" i="432" s="1"/>
  <c r="F16" i="432" s="1"/>
  <c r="F17" i="432" s="1"/>
  <c r="F18" i="432" s="1"/>
  <c r="F19" i="432" s="1"/>
  <c r="F25" i="432" s="1"/>
  <c r="F10" i="350"/>
  <c r="F11" i="350" s="1"/>
  <c r="F12" i="350" s="1"/>
  <c r="F13" i="350" s="1"/>
  <c r="F14" i="350" s="1"/>
  <c r="F15" i="350" s="1"/>
  <c r="F16" i="350" s="1"/>
  <c r="F17" i="350" s="1"/>
  <c r="F18" i="350" s="1"/>
  <c r="F19" i="350" s="1"/>
  <c r="F20" i="350" s="1"/>
  <c r="F21" i="350" s="1"/>
  <c r="F22" i="350" s="1"/>
  <c r="F23" i="350" s="1"/>
  <c r="F25" i="350" s="1"/>
  <c r="E19" i="430" l="1"/>
  <c r="E17" i="430"/>
  <c r="E16" i="430"/>
  <c r="E15" i="430"/>
  <c r="E4" i="430"/>
  <c r="D4" i="430"/>
  <c r="E10" i="427" l="1"/>
  <c r="E11" i="427" s="1"/>
  <c r="E12" i="427" s="1"/>
  <c r="E13" i="427" s="1"/>
  <c r="E14" i="427" s="1"/>
  <c r="E15" i="427" s="1"/>
  <c r="E16" i="427" s="1"/>
  <c r="E17" i="427" s="1"/>
  <c r="E18" i="427" s="1"/>
  <c r="E19" i="427" s="1"/>
  <c r="E20" i="427" s="1"/>
  <c r="E21" i="427" s="1"/>
  <c r="E22" i="427" s="1"/>
  <c r="E23" i="427" s="1"/>
  <c r="E24" i="427" s="1"/>
  <c r="E25" i="427" s="1"/>
  <c r="E26" i="427" s="1"/>
  <c r="E27" i="427" s="1"/>
  <c r="E28" i="427" s="1"/>
  <c r="F10" i="344"/>
  <c r="F11" i="344" s="1"/>
  <c r="F12" i="344" s="1"/>
  <c r="F13" i="344" s="1"/>
  <c r="F14" i="344" s="1"/>
  <c r="F15" i="344" s="1"/>
  <c r="F16" i="344" s="1"/>
  <c r="F17" i="344" s="1"/>
  <c r="F18" i="344" s="1"/>
  <c r="F19" i="344" s="1"/>
  <c r="F20" i="344" s="1"/>
  <c r="F21" i="344" s="1"/>
  <c r="F22" i="344" s="1"/>
  <c r="F10" i="346"/>
  <c r="F11" i="346" s="1"/>
  <c r="F12" i="346" s="1"/>
  <c r="F13" i="346" s="1"/>
  <c r="F14" i="346" s="1"/>
  <c r="F15" i="346" s="1"/>
  <c r="F16" i="346" s="1"/>
  <c r="F17" i="346" s="1"/>
  <c r="F19" i="346" s="1"/>
  <c r="F20" i="346" s="1"/>
  <c r="F21" i="346" s="1"/>
  <c r="F22" i="346" s="1"/>
  <c r="F23" i="346" s="1"/>
  <c r="F24" i="346" s="1"/>
  <c r="F25" i="346" s="1"/>
  <c r="F26" i="346" s="1"/>
  <c r="F27" i="346" s="1"/>
  <c r="F28" i="346" s="1"/>
  <c r="F29" i="346" s="1"/>
  <c r="F30" i="346" s="1"/>
  <c r="F31" i="346" s="1"/>
  <c r="F32" i="346" s="1"/>
  <c r="F33" i="346" s="1"/>
  <c r="F9" i="429"/>
  <c r="F10" i="429" s="1"/>
  <c r="F11" i="429" s="1"/>
  <c r="F12" i="429" s="1"/>
  <c r="F13" i="429" s="1"/>
  <c r="F14" i="429" s="1"/>
  <c r="F15" i="429" s="1"/>
  <c r="F16" i="429" s="1"/>
  <c r="F17" i="429" s="1"/>
  <c r="F18" i="429" s="1"/>
  <c r="F19" i="429" s="1"/>
  <c r="F29" i="429" s="1"/>
  <c r="F30" i="429" s="1"/>
  <c r="F4" i="429"/>
  <c r="D4" i="429"/>
  <c r="E29" i="427" l="1"/>
  <c r="E30" i="427" s="1"/>
  <c r="E31" i="427" s="1"/>
  <c r="E32" i="427" s="1"/>
  <c r="E33" i="427" s="1"/>
  <c r="E34" i="427" s="1"/>
  <c r="E35" i="427" s="1"/>
  <c r="E36" i="427" s="1"/>
  <c r="E37" i="427" s="1"/>
  <c r="E38" i="427" s="1"/>
  <c r="E39" i="427" s="1"/>
  <c r="E40" i="427" s="1"/>
  <c r="E41" i="427" s="1"/>
  <c r="E42" i="427" s="1"/>
  <c r="E43" i="427" s="1"/>
  <c r="E44" i="427" s="1"/>
  <c r="E45" i="427" s="1"/>
  <c r="F34" i="346"/>
  <c r="F35" i="346" s="1"/>
  <c r="F36" i="346" s="1"/>
  <c r="F37" i="346" s="1"/>
  <c r="F38" i="346" s="1"/>
  <c r="F39" i="346" s="1"/>
  <c r="F40" i="346" s="1"/>
  <c r="F41" i="346" s="1"/>
  <c r="F42" i="346" s="1"/>
  <c r="F43" i="346" s="1"/>
  <c r="F44" i="346" s="1"/>
  <c r="F45" i="346" s="1"/>
  <c r="F46" i="346" s="1"/>
  <c r="F48" i="346" s="1"/>
  <c r="F14" i="428"/>
  <c r="F12" i="428"/>
  <c r="F11" i="428"/>
  <c r="F8" i="428"/>
  <c r="E46" i="427" l="1"/>
  <c r="E47" i="427" s="1"/>
  <c r="F10" i="413"/>
  <c r="F11" i="413" s="1"/>
  <c r="F51" i="409" l="1"/>
  <c r="E4" i="427"/>
  <c r="C4" i="427"/>
  <c r="E10" i="426"/>
  <c r="E11" i="426" s="1"/>
  <c r="E12" i="426" s="1"/>
  <c r="E13" i="426" s="1"/>
  <c r="E14" i="426" s="1"/>
  <c r="E15" i="426" s="1"/>
  <c r="E16" i="426" s="1"/>
  <c r="E17" i="426" s="1"/>
  <c r="E4" i="426"/>
  <c r="C4" i="426"/>
  <c r="E18" i="426" l="1"/>
  <c r="E19" i="426" s="1"/>
  <c r="E20" i="426" s="1"/>
  <c r="E21" i="426" s="1"/>
  <c r="E22" i="426" s="1"/>
  <c r="E23" i="426" s="1"/>
  <c r="E24" i="426" s="1"/>
  <c r="E25" i="426" s="1"/>
  <c r="E26" i="426" s="1"/>
  <c r="E27" i="426" s="1"/>
  <c r="E28" i="426" s="1"/>
  <c r="E29" i="426" s="1"/>
  <c r="E30" i="426" s="1"/>
  <c r="E31" i="426" s="1"/>
  <c r="E32" i="426" s="1"/>
  <c r="E33" i="426" s="1"/>
  <c r="E34" i="426" s="1"/>
  <c r="E35" i="426" s="1"/>
  <c r="E36" i="426" s="1"/>
  <c r="E37" i="426" s="1"/>
  <c r="E38" i="426" s="1"/>
  <c r="E39" i="426" s="1"/>
  <c r="E40" i="426" s="1"/>
  <c r="E41" i="426" s="1"/>
  <c r="F9" i="412"/>
  <c r="F10" i="412" s="1"/>
  <c r="F11" i="412" s="1"/>
  <c r="F12" i="412" s="1"/>
  <c r="F13" i="412" s="1"/>
  <c r="F14" i="412" s="1"/>
  <c r="F15" i="412" s="1"/>
  <c r="F16" i="412" s="1"/>
  <c r="F17" i="412" s="1"/>
  <c r="F18" i="412" s="1"/>
  <c r="F19" i="412" s="1"/>
  <c r="F26" i="412" s="1"/>
  <c r="F10" i="414" l="1"/>
  <c r="F11" i="414" s="1"/>
  <c r="F12" i="414" s="1"/>
  <c r="F13" i="414" s="1"/>
  <c r="F14" i="414" s="1"/>
  <c r="F15" i="414" s="1"/>
  <c r="F16" i="414" s="1"/>
  <c r="F10" i="301" l="1"/>
  <c r="F11" i="301" s="1"/>
  <c r="F12" i="301" s="1"/>
  <c r="F13" i="301" s="1"/>
  <c r="F10" i="354"/>
  <c r="F14" i="301" l="1"/>
  <c r="F15" i="301" s="1"/>
  <c r="F16" i="301" s="1"/>
  <c r="F17" i="301" s="1"/>
  <c r="F18" i="301" s="1"/>
  <c r="F19" i="301" s="1"/>
  <c r="F20" i="301" s="1"/>
  <c r="F21" i="301" s="1"/>
  <c r="F11" i="354"/>
  <c r="F24" i="301" l="1"/>
  <c r="F12" i="354"/>
  <c r="F13" i="354" s="1"/>
  <c r="F14" i="354" s="1"/>
  <c r="F15" i="354" s="1"/>
  <c r="F16" i="354" s="1"/>
  <c r="F17" i="354" s="1"/>
  <c r="F18" i="354" s="1"/>
  <c r="F19" i="354" s="1"/>
  <c r="F20" i="354" s="1"/>
  <c r="F21" i="354" s="1"/>
  <c r="F26" i="354" s="1"/>
  <c r="F10" i="352"/>
  <c r="F11" i="352" l="1"/>
  <c r="F12" i="352" s="1"/>
  <c r="F13" i="352" s="1"/>
  <c r="F14" i="352" l="1"/>
  <c r="F15" i="352" s="1"/>
  <c r="F16" i="352" s="1"/>
  <c r="F17" i="352" s="1"/>
  <c r="F10" i="411"/>
  <c r="F11" i="411" s="1"/>
  <c r="F12" i="411" s="1"/>
  <c r="F4" i="425"/>
  <c r="D4" i="425"/>
  <c r="F18" i="352" l="1"/>
  <c r="F19" i="352" s="1"/>
  <c r="F21" i="352" s="1"/>
  <c r="F13" i="411"/>
  <c r="F14" i="411" s="1"/>
  <c r="F15" i="411" s="1"/>
  <c r="F16" i="411" s="1"/>
  <c r="F17" i="411" s="1"/>
  <c r="F10" i="345"/>
  <c r="F11" i="345" s="1"/>
  <c r="F12" i="345" s="1"/>
  <c r="F13" i="345" s="1"/>
  <c r="F15" i="345" s="1"/>
  <c r="F10" i="424" l="1"/>
  <c r="F11" i="424" s="1"/>
  <c r="F12" i="424" s="1"/>
  <c r="F13" i="424" s="1"/>
  <c r="F14" i="424" s="1"/>
  <c r="F15" i="424" s="1"/>
  <c r="F16" i="424" s="1"/>
  <c r="F17" i="424" s="1"/>
  <c r="F18" i="424" s="1"/>
  <c r="F19" i="424" s="1"/>
  <c r="F20" i="424" s="1"/>
  <c r="F21" i="424" s="1"/>
  <c r="F22" i="424" s="1"/>
  <c r="F23" i="424" s="1"/>
  <c r="F24" i="424" s="1"/>
  <c r="F25" i="424" s="1"/>
  <c r="F26" i="424" s="1"/>
  <c r="F27" i="424" s="1"/>
  <c r="F28" i="424" s="1"/>
  <c r="F29" i="424" s="1"/>
  <c r="F30" i="424" s="1"/>
  <c r="F31" i="424" s="1"/>
  <c r="F32" i="424" s="1"/>
  <c r="F33" i="424" s="1"/>
  <c r="F34" i="424" s="1"/>
  <c r="F35" i="424" s="1"/>
  <c r="F36" i="424" s="1"/>
  <c r="F37" i="424" s="1"/>
  <c r="F4" i="424"/>
  <c r="D4" i="424"/>
  <c r="E10" i="423" l="1"/>
  <c r="E11" i="423" s="1"/>
  <c r="E12" i="423" s="1"/>
  <c r="E13" i="423" s="1"/>
  <c r="E14" i="423" s="1"/>
  <c r="E15" i="423" s="1"/>
  <c r="E16" i="423" s="1"/>
  <c r="E17" i="423" s="1"/>
  <c r="E18" i="423" s="1"/>
  <c r="E19" i="423" s="1"/>
  <c r="E20" i="423" s="1"/>
  <c r="E21" i="423" s="1"/>
  <c r="E22" i="423" s="1"/>
  <c r="E23" i="423" s="1"/>
  <c r="E24" i="423" s="1"/>
  <c r="E25" i="423" s="1"/>
  <c r="E26" i="423" s="1"/>
  <c r="E27" i="423" s="1"/>
  <c r="E28" i="423" s="1"/>
  <c r="E29" i="423" s="1"/>
  <c r="E30" i="423" s="1"/>
  <c r="E31" i="423" s="1"/>
  <c r="E32" i="423" s="1"/>
  <c r="E33" i="423" s="1"/>
  <c r="E34" i="423" s="1"/>
  <c r="E35" i="423" s="1"/>
  <c r="E36" i="423" s="1"/>
  <c r="E37" i="423" s="1"/>
  <c r="E4" i="423"/>
  <c r="C4" i="423"/>
  <c r="E31" i="407"/>
  <c r="E25" i="407"/>
  <c r="E19" i="407"/>
  <c r="E13" i="407"/>
  <c r="E33" i="407" s="1"/>
  <c r="E35" i="407" s="1"/>
  <c r="E33" i="406"/>
  <c r="E35" i="406" s="1"/>
  <c r="F16" i="422"/>
  <c r="F14" i="422"/>
  <c r="F11" i="422"/>
  <c r="F12" i="422" s="1"/>
  <c r="F13" i="422" s="1"/>
  <c r="F17" i="422" s="1"/>
  <c r="F5" i="422"/>
  <c r="D5" i="422"/>
  <c r="F10" i="390"/>
  <c r="F11" i="390" s="1"/>
  <c r="F12" i="390" s="1"/>
  <c r="F13" i="390" s="1"/>
  <c r="F18" i="390" s="1"/>
  <c r="F19" i="390" s="1"/>
  <c r="F20" i="390" s="1"/>
  <c r="F21" i="390" s="1"/>
  <c r="F22" i="390" s="1"/>
  <c r="F23" i="390" s="1"/>
  <c r="F25" i="390" s="1"/>
  <c r="E16" i="420"/>
  <c r="E15" i="420"/>
  <c r="E13" i="420"/>
  <c r="E12" i="420"/>
  <c r="E11" i="420"/>
  <c r="E10" i="420"/>
  <c r="E9" i="420"/>
  <c r="E4" i="420"/>
  <c r="D4" i="420"/>
  <c r="F15" i="419"/>
  <c r="F9" i="419"/>
  <c r="F10" i="419" s="1"/>
  <c r="F11" i="419" s="1"/>
  <c r="F12" i="419" s="1"/>
  <c r="F13" i="419" s="1"/>
  <c r="F16" i="419" s="1"/>
  <c r="F4" i="419"/>
  <c r="D4" i="419"/>
  <c r="F19" i="334"/>
  <c r="F9" i="220"/>
  <c r="F20" i="416"/>
  <c r="F19" i="416"/>
  <c r="F18" i="416"/>
  <c r="F17" i="416"/>
  <c r="E20" i="415"/>
  <c r="E19" i="415"/>
  <c r="E18" i="415"/>
  <c r="E17" i="415"/>
  <c r="E9" i="415"/>
  <c r="E10" i="415" s="1"/>
  <c r="E11" i="415" s="1"/>
  <c r="F25" i="412"/>
  <c r="F24" i="412"/>
  <c r="F23" i="412"/>
  <c r="F4" i="414"/>
  <c r="E4" i="414"/>
  <c r="F26" i="413"/>
  <c r="F4" i="413"/>
  <c r="E4" i="413"/>
  <c r="F4" i="411"/>
  <c r="E4" i="411"/>
  <c r="E19" i="410"/>
  <c r="E4" i="410"/>
  <c r="D4" i="410"/>
  <c r="F18" i="334"/>
  <c r="F4" i="334"/>
  <c r="E4" i="334"/>
  <c r="F23" i="301"/>
  <c r="F4" i="301"/>
  <c r="D4" i="301"/>
  <c r="F24" i="390"/>
  <c r="F4" i="390"/>
  <c r="E4" i="390"/>
  <c r="F25" i="354"/>
  <c r="F23" i="354"/>
  <c r="F22" i="354"/>
  <c r="F4" i="354"/>
  <c r="D4" i="354"/>
  <c r="F24" i="353"/>
  <c r="F22" i="353"/>
  <c r="F21" i="353"/>
  <c r="F20" i="353"/>
  <c r="F4" i="353"/>
  <c r="E4" i="353"/>
  <c r="F20" i="352"/>
  <c r="F4" i="352"/>
  <c r="E4" i="352"/>
  <c r="F24" i="350"/>
  <c r="F4" i="350"/>
  <c r="D4" i="350"/>
  <c r="F4" i="351"/>
  <c r="E4" i="351"/>
  <c r="E19" i="400"/>
  <c r="E17" i="400"/>
  <c r="E16" i="400"/>
  <c r="E15" i="400"/>
  <c r="E4" i="400"/>
  <c r="D4" i="400"/>
  <c r="E20" i="401"/>
  <c r="E19" i="401"/>
  <c r="E17" i="401"/>
  <c r="E16" i="401"/>
  <c r="E15" i="401"/>
  <c r="E9" i="401"/>
  <c r="E4" i="401"/>
  <c r="D4" i="401"/>
  <c r="F4" i="344"/>
  <c r="D4" i="344"/>
  <c r="F47" i="346"/>
  <c r="F4" i="346"/>
  <c r="D4" i="346"/>
  <c r="F4" i="342"/>
  <c r="F4" i="409"/>
  <c r="D4" i="409"/>
  <c r="F4" i="345"/>
  <c r="D4" i="345"/>
  <c r="F24" i="220"/>
  <c r="F23" i="220"/>
  <c r="F22" i="220"/>
  <c r="D4" i="322"/>
  <c r="F4" i="322"/>
  <c r="J1760" i="389"/>
  <c r="E47" i="378"/>
  <c r="E45" i="378"/>
  <c r="E53" i="378" s="1"/>
  <c r="E1775" i="389"/>
  <c r="C1775" i="389"/>
  <c r="E1773" i="389"/>
  <c r="C1773" i="389"/>
  <c r="E1771" i="389"/>
  <c r="G1771" i="389" s="1"/>
  <c r="E1769" i="389"/>
  <c r="E1768" i="389"/>
  <c r="C5" i="389"/>
  <c r="E4" i="389"/>
  <c r="D4" i="389"/>
  <c r="C4" i="389"/>
  <c r="C2" i="389"/>
  <c r="E51" i="378"/>
  <c r="C51" i="378"/>
  <c r="E49" i="378"/>
  <c r="C49" i="378"/>
  <c r="E44" i="378"/>
  <c r="E43" i="378"/>
  <c r="E42" i="378"/>
  <c r="E41" i="378"/>
  <c r="E40" i="378"/>
  <c r="E39" i="378"/>
  <c r="E38" i="378"/>
  <c r="E37" i="378"/>
  <c r="E36" i="378"/>
  <c r="E35" i="378"/>
  <c r="E34" i="378"/>
  <c r="E33" i="378"/>
  <c r="E32" i="378"/>
  <c r="E31" i="378"/>
  <c r="E30" i="378"/>
  <c r="E29" i="378"/>
  <c r="E28" i="378"/>
  <c r="E27" i="378"/>
  <c r="E26" i="378"/>
  <c r="E25" i="378"/>
  <c r="E24" i="378"/>
  <c r="E23" i="378"/>
  <c r="E22" i="378"/>
  <c r="E21" i="378"/>
  <c r="E20" i="378"/>
  <c r="E19" i="378"/>
  <c r="E18" i="378"/>
  <c r="E17" i="378"/>
  <c r="E16" i="378"/>
  <c r="E15" i="378"/>
  <c r="E14" i="378"/>
  <c r="E13" i="378"/>
  <c r="E12" i="378"/>
  <c r="E11" i="378"/>
  <c r="E10" i="378"/>
  <c r="E9" i="378"/>
  <c r="C5" i="378"/>
  <c r="E4" i="378"/>
  <c r="D4" i="378"/>
  <c r="C4" i="378"/>
  <c r="C2" i="378"/>
  <c r="E51" i="336"/>
  <c r="C51" i="336"/>
  <c r="E49" i="336"/>
  <c r="C49" i="336"/>
  <c r="E47" i="336"/>
  <c r="E45" i="336"/>
  <c r="E44" i="336"/>
  <c r="E43" i="336"/>
  <c r="E42" i="336"/>
  <c r="E41" i="336"/>
  <c r="E40" i="336"/>
  <c r="E39" i="336"/>
  <c r="E38" i="336"/>
  <c r="E37" i="336"/>
  <c r="E36" i="336"/>
  <c r="E35" i="336"/>
  <c r="E34" i="336"/>
  <c r="E33" i="336"/>
  <c r="E32" i="336"/>
  <c r="E31" i="336"/>
  <c r="E30" i="336"/>
  <c r="E29" i="336"/>
  <c r="E28" i="336"/>
  <c r="E27" i="336"/>
  <c r="E26" i="336"/>
  <c r="E25" i="336"/>
  <c r="E24" i="336"/>
  <c r="E23" i="336"/>
  <c r="E22" i="336"/>
  <c r="E21" i="336"/>
  <c r="E20" i="336"/>
  <c r="E19" i="336"/>
  <c r="E18" i="336"/>
  <c r="E17" i="336"/>
  <c r="E16" i="336"/>
  <c r="E15" i="336"/>
  <c r="E14" i="336"/>
  <c r="E13" i="336"/>
  <c r="E12" i="336"/>
  <c r="E11" i="336"/>
  <c r="E10" i="336"/>
  <c r="E9" i="336"/>
  <c r="C5" i="336"/>
  <c r="E4" i="336"/>
  <c r="D4" i="336"/>
  <c r="C4" i="336"/>
  <c r="C2" i="336"/>
  <c r="E51" i="222"/>
  <c r="C51" i="222"/>
  <c r="E49" i="222"/>
  <c r="C49" i="222"/>
  <c r="E47" i="222"/>
  <c r="G47" i="222" s="1"/>
  <c r="E45" i="222"/>
  <c r="E44" i="222"/>
  <c r="E43" i="222"/>
  <c r="E42" i="222"/>
  <c r="E41" i="222"/>
  <c r="E40" i="222"/>
  <c r="E39" i="222"/>
  <c r="E38" i="222"/>
  <c r="E37" i="222"/>
  <c r="E36" i="222"/>
  <c r="E35" i="222"/>
  <c r="E34" i="222"/>
  <c r="E33" i="222"/>
  <c r="E32" i="222"/>
  <c r="E31" i="222"/>
  <c r="E30" i="222"/>
  <c r="E29" i="222"/>
  <c r="E28" i="222"/>
  <c r="E27" i="222"/>
  <c r="E26" i="222"/>
  <c r="E25" i="222"/>
  <c r="E24" i="222"/>
  <c r="E23" i="222"/>
  <c r="E22" i="222"/>
  <c r="E21" i="222"/>
  <c r="E20" i="222"/>
  <c r="E19" i="222"/>
  <c r="E18" i="222"/>
  <c r="E17" i="222"/>
  <c r="E16" i="222"/>
  <c r="E15" i="222"/>
  <c r="E14" i="222"/>
  <c r="E13" i="222"/>
  <c r="E12" i="222"/>
  <c r="E11" i="222"/>
  <c r="E10" i="222"/>
  <c r="E9" i="222"/>
  <c r="C5" i="222"/>
  <c r="E4" i="222"/>
  <c r="D4" i="222"/>
  <c r="C4" i="222"/>
  <c r="C2" i="222"/>
  <c r="E51" i="221"/>
  <c r="C51" i="221"/>
  <c r="E49" i="221"/>
  <c r="C49" i="221"/>
  <c r="E47" i="221"/>
  <c r="E45" i="221"/>
  <c r="G47" i="221" s="1"/>
  <c r="E44" i="221"/>
  <c r="E43" i="221"/>
  <c r="E42" i="221"/>
  <c r="E41" i="221"/>
  <c r="E40" i="221"/>
  <c r="E39" i="221"/>
  <c r="E38" i="221"/>
  <c r="E37" i="221"/>
  <c r="E36" i="221"/>
  <c r="E35" i="221"/>
  <c r="E34" i="221"/>
  <c r="E33" i="221"/>
  <c r="E32" i="221"/>
  <c r="E31" i="221"/>
  <c r="E30" i="221"/>
  <c r="E29" i="221"/>
  <c r="E28" i="221"/>
  <c r="E27" i="221"/>
  <c r="E26" i="221"/>
  <c r="E25" i="221"/>
  <c r="E24" i="221"/>
  <c r="E23" i="221"/>
  <c r="E22" i="221"/>
  <c r="E21" i="221"/>
  <c r="E20" i="221"/>
  <c r="E19" i="221"/>
  <c r="E18" i="221"/>
  <c r="E17" i="221"/>
  <c r="E16" i="221"/>
  <c r="E15" i="221"/>
  <c r="E14" i="221"/>
  <c r="E13" i="221"/>
  <c r="E12" i="221"/>
  <c r="E11" i="221"/>
  <c r="E10" i="221"/>
  <c r="E9" i="221"/>
  <c r="C5" i="221"/>
  <c r="E4" i="221"/>
  <c r="D4" i="221"/>
  <c r="C4" i="221"/>
  <c r="C2" i="221"/>
  <c r="F10" i="220" l="1"/>
  <c r="F11" i="220" s="1"/>
  <c r="F12" i="220" s="1"/>
  <c r="F13" i="220" s="1"/>
  <c r="F14" i="220" s="1"/>
  <c r="F15" i="220" s="1"/>
  <c r="F16" i="220" s="1"/>
  <c r="F17" i="220" s="1"/>
  <c r="F18" i="220" s="1"/>
  <c r="F19" i="220" s="1"/>
  <c r="F25" i="220" s="1"/>
  <c r="G47" i="336"/>
  <c r="G47" i="378"/>
  <c r="E53" i="222"/>
  <c r="E53" i="336"/>
  <c r="E53" i="221"/>
  <c r="E1777" i="389"/>
  <c r="F38" i="322" l="1"/>
  <c r="F25" i="353"/>
  <c r="F18" i="411" l="1"/>
  <c r="F19" i="411" s="1"/>
  <c r="F20" i="411" s="1"/>
  <c r="F21" i="411" s="1"/>
  <c r="F22" i="411" s="1"/>
  <c r="F23" i="411" s="1"/>
  <c r="F24" i="411" s="1"/>
  <c r="F10" i="418" l="1"/>
  <c r="F11" i="418" s="1"/>
  <c r="F12" i="418" s="1"/>
  <c r="F13" i="418" s="1"/>
  <c r="F14" i="418" s="1"/>
  <c r="F15" i="418" s="1"/>
  <c r="F16" i="418" s="1"/>
  <c r="F17" i="418" s="1"/>
  <c r="F18" i="418" s="1"/>
  <c r="F19" i="418" s="1"/>
  <c r="F20" i="418" s="1"/>
  <c r="F21" i="418" s="1"/>
  <c r="F22" i="418" s="1"/>
  <c r="F23" i="418" s="1"/>
  <c r="F24" i="418" s="1"/>
  <c r="F25" i="418" s="1"/>
  <c r="F26" i="418" s="1"/>
  <c r="F27" i="418" s="1"/>
  <c r="F28" i="418" s="1"/>
  <c r="F29" i="418" s="1"/>
  <c r="F30" i="418" s="1"/>
  <c r="F31" i="418" s="1"/>
  <c r="F32" i="418" s="1"/>
  <c r="F33" i="418" s="1"/>
  <c r="F34" i="418" s="1"/>
  <c r="F35" i="418" s="1"/>
  <c r="F36" i="418" s="1"/>
  <c r="F37" i="418" s="1"/>
  <c r="F38" i="418" s="1"/>
  <c r="F39" i="418" s="1"/>
  <c r="F40" i="418" s="1"/>
  <c r="F41" i="418" s="1"/>
  <c r="F42" i="418" s="1"/>
  <c r="F43" i="418" s="1"/>
  <c r="F44" i="418" s="1"/>
  <c r="F45" i="418" s="1"/>
  <c r="F46" i="418" s="1"/>
  <c r="F47" i="418" s="1"/>
  <c r="F48" i="418" s="1"/>
  <c r="F49" i="418" s="1"/>
  <c r="F50" i="418" s="1"/>
  <c r="F51" i="418" s="1"/>
  <c r="F52" i="418" s="1"/>
  <c r="F53" i="418" s="1"/>
  <c r="F54" i="418" s="1"/>
  <c r="F55" i="418" s="1"/>
  <c r="F56" i="418" s="1"/>
  <c r="F57" i="418" s="1"/>
  <c r="F58" i="418" s="1"/>
  <c r="F59" i="418" s="1"/>
  <c r="F60" i="418" s="1"/>
  <c r="F61" i="418" s="1"/>
  <c r="F62" i="418" s="1"/>
  <c r="F63" i="418" s="1"/>
  <c r="F64" i="418" s="1"/>
  <c r="F65" i="418" s="1"/>
  <c r="F66" i="418" s="1"/>
  <c r="F67" i="418" s="1"/>
  <c r="F68" i="418" s="1"/>
  <c r="F69" i="418" s="1"/>
  <c r="F70" i="418" s="1"/>
  <c r="F71" i="418" s="1"/>
  <c r="F73" i="418" s="1"/>
  <c r="F23" i="344" l="1"/>
  <c r="F24" i="344" s="1"/>
  <c r="F25" i="344" s="1"/>
  <c r="F26" i="344" s="1"/>
  <c r="F27" i="344" s="1"/>
  <c r="F28" i="344" s="1"/>
  <c r="F29" i="344" s="1"/>
  <c r="F30" i="344" s="1"/>
  <c r="F31" i="344" s="1"/>
  <c r="F32" i="344" s="1"/>
  <c r="F33" i="344" s="1"/>
  <c r="F34" i="344" s="1"/>
  <c r="F35" i="344" s="1"/>
  <c r="F36" i="344" s="1"/>
  <c r="F37" i="344" s="1"/>
  <c r="F38" i="344" s="1"/>
  <c r="F39" i="344" s="1"/>
  <c r="F40" i="344" s="1"/>
  <c r="F41" i="344" s="1"/>
  <c r="F42" i="344" s="1"/>
  <c r="F43" i="344" s="1"/>
  <c r="F44" i="344" s="1"/>
  <c r="F47" i="344" s="1"/>
  <c r="F48" i="344" s="1"/>
  <c r="F49" i="344" s="1"/>
  <c r="F25" i="411"/>
  <c r="F26" i="411" s="1"/>
  <c r="F20" i="342" l="1"/>
  <c r="F21" i="342" s="1"/>
  <c r="F22" i="342" s="1"/>
  <c r="F23" i="342" s="1"/>
  <c r="F24" i="342" s="1"/>
  <c r="F25" i="342" s="1"/>
  <c r="F26" i="342" s="1"/>
  <c r="F27" i="342" s="1"/>
  <c r="F28" i="342" s="1"/>
  <c r="F29" i="342" s="1"/>
  <c r="F30" i="342" s="1"/>
  <c r="F31" i="342" s="1"/>
  <c r="F32" i="342" s="1"/>
  <c r="F33" i="342" s="1"/>
  <c r="F34" i="342" s="1"/>
  <c r="F35" i="342" s="1"/>
  <c r="F36" i="342" s="1"/>
  <c r="F37" i="342" s="1"/>
  <c r="F27" i="411"/>
  <c r="F28" i="411" s="1"/>
  <c r="F29" i="411" s="1"/>
  <c r="F30" i="411" s="1"/>
  <c r="F31" i="411" s="1"/>
  <c r="F32" i="411" s="1"/>
  <c r="F33" i="411" s="1"/>
  <c r="F34" i="411" s="1"/>
  <c r="F35" i="411" s="1"/>
  <c r="F36" i="411" s="1"/>
  <c r="F37" i="411" s="1"/>
  <c r="F38" i="411" s="1"/>
  <c r="F39" i="411" s="1"/>
  <c r="F40" i="411" s="1"/>
  <c r="F41" i="411" s="1"/>
  <c r="F42" i="411" s="1"/>
  <c r="F43" i="411" s="1"/>
  <c r="F44" i="411" s="1"/>
  <c r="F45" i="411" s="1"/>
  <c r="F18" i="351"/>
  <c r="F19" i="351" s="1"/>
  <c r="F20" i="351" s="1"/>
  <c r="F21" i="351" s="1"/>
  <c r="F22" i="351" s="1"/>
  <c r="F23" i="351" s="1"/>
  <c r="F24" i="351" s="1"/>
  <c r="F25" i="351" s="1"/>
  <c r="F26" i="351" s="1"/>
  <c r="F27" i="351" s="1"/>
  <c r="F28" i="351" s="1"/>
  <c r="F29" i="351" s="1"/>
  <c r="F30" i="351" s="1"/>
  <c r="F31" i="351" s="1"/>
  <c r="F32" i="351" s="1"/>
  <c r="F33" i="351" s="1"/>
  <c r="F34" i="351" s="1"/>
  <c r="F35" i="351" s="1"/>
  <c r="F36" i="351" s="1"/>
  <c r="F37" i="351" s="1"/>
  <c r="F38" i="351" s="1"/>
  <c r="F39" i="351" s="1"/>
  <c r="F40" i="351" s="1"/>
  <c r="F41" i="351" s="1"/>
  <c r="F42" i="351" s="1"/>
  <c r="F43" i="351" s="1"/>
  <c r="F44" i="351" s="1"/>
  <c r="F45" i="351" s="1"/>
</calcChain>
</file>

<file path=xl/sharedStrings.xml><?xml version="1.0" encoding="utf-8"?>
<sst xmlns="http://schemas.openxmlformats.org/spreadsheetml/2006/main" count="1538" uniqueCount="457">
  <si>
    <t>V.3.04</t>
  </si>
  <si>
    <t>Limpar Base Abaixo</t>
  </si>
  <si>
    <t>Conta</t>
  </si>
  <si>
    <t>Descricao</t>
  </si>
  <si>
    <t>Saldo anterior</t>
  </si>
  <si>
    <t>Débito</t>
  </si>
  <si>
    <t>Crédito</t>
  </si>
  <si>
    <t>Mov  periodo</t>
  </si>
  <si>
    <t>Saldo atual</t>
  </si>
  <si>
    <t>SUMARIO</t>
  </si>
  <si>
    <t>EMPRESA:</t>
  </si>
  <si>
    <t>Anexar aqui arquivo suporte:</t>
  </si>
  <si>
    <t>CONTA RAZÃO:</t>
  </si>
  <si>
    <t>DESCRIÇÃO:</t>
  </si>
  <si>
    <t>PERÍODO:</t>
  </si>
  <si>
    <t>DATA</t>
  </si>
  <si>
    <t>DESCRIÇÃO</t>
  </si>
  <si>
    <t>VALOR</t>
  </si>
  <si>
    <t>SALDO</t>
  </si>
  <si>
    <t>TOTAL:</t>
  </si>
  <si>
    <t>TOTAL BALANCETE VERIFICAÇÃO:</t>
  </si>
  <si>
    <t>PREPARADO POR:</t>
  </si>
  <si>
    <t>REVISADO POR:</t>
  </si>
  <si>
    <t>SALDO ANTERIOR</t>
  </si>
  <si>
    <t>B) Débitos Lançados no Razão, não lançados pelo Banco</t>
  </si>
  <si>
    <t>Data</t>
  </si>
  <si>
    <t>Nº do Documento</t>
  </si>
  <si>
    <t>Valor</t>
  </si>
  <si>
    <t>C) Créditos lançados no Razão, não lançados pelo Banco</t>
  </si>
  <si>
    <t>D) Débitos lançados pelo Banco, não lançados no Razão</t>
  </si>
  <si>
    <t>E) Créditos lançados pelo Banco, não lançados no Razão</t>
  </si>
  <si>
    <t>F) Saldo do Razão Ajustado (A - B + C - D + E)</t>
  </si>
  <si>
    <t>ASSOCIAÇÃO PED. ANTRO. MICHAELIS DO RJ</t>
  </si>
  <si>
    <t>BANCO ITAU (0842/41793/3)</t>
  </si>
  <si>
    <t>ADIANTAMENTO DE SALARIO</t>
  </si>
  <si>
    <t>ADIANTAMENTO DE FÉRIAS</t>
  </si>
  <si>
    <t>CLIENTES</t>
  </si>
  <si>
    <t>ADIANTAMENTO FORNECEDORES</t>
  </si>
  <si>
    <t>VALE TRANSPORTE</t>
  </si>
  <si>
    <t>VALE REFEIÇÃO</t>
  </si>
  <si>
    <t>COMPUTADORES E PERIFERICOS</t>
  </si>
  <si>
    <t>MOVEIS E UTENSILIOS</t>
  </si>
  <si>
    <t>FORNECEDORES (MATERIAIS)</t>
  </si>
  <si>
    <t>PIS S/ FOLHA A RECOLHER</t>
  </si>
  <si>
    <t>INSS FOLHA A RECOLHER</t>
  </si>
  <si>
    <t>INSS TERCEIROS RECOLHER</t>
  </si>
  <si>
    <t>IRRF 0561 A RECOLHER</t>
  </si>
  <si>
    <t>FGTS A RECOLHER</t>
  </si>
  <si>
    <t>IRRF 1708 A RECOLHER</t>
  </si>
  <si>
    <t>CSRF A RECOLHER</t>
  </si>
  <si>
    <t>MAQUINAS E EQUIPAMENTOS</t>
  </si>
  <si>
    <t>ISS TERCEIROS A RECOLHER</t>
  </si>
  <si>
    <t>FORNECEDORES (SERVIÇOS)</t>
  </si>
  <si>
    <t>FORNECEDORES (ALUGUEL)</t>
  </si>
  <si>
    <t>IRRF 3208 ALUGUEL</t>
  </si>
  <si>
    <t>SALARIOS A PAGAR</t>
  </si>
  <si>
    <t>FÉRIAS A PAGAR</t>
  </si>
  <si>
    <t>RESCISÕES A PAGAR</t>
  </si>
  <si>
    <t>ADIANTAMENTOS DE CLIENTES</t>
  </si>
  <si>
    <t>ADIANTAMENTO 13º SALARIO</t>
  </si>
  <si>
    <t>PIS/COFINS/CSLL</t>
  </si>
  <si>
    <t>IR</t>
  </si>
  <si>
    <t>CAIXA - FUNDO FIXO</t>
  </si>
  <si>
    <t>BANCO ITAU = BLOQUEIO JUDICIAL</t>
  </si>
  <si>
    <t>IR S/ APLICAÇÕES FINANCEIRAS</t>
  </si>
  <si>
    <t>DÉBITO</t>
  </si>
  <si>
    <t>AJUSTE DE EXERCÍCIOS ANTERIORES</t>
  </si>
  <si>
    <t>ASSITENCIA MÉDICA</t>
  </si>
  <si>
    <t>VALE ALIMENTAÇÃO</t>
  </si>
  <si>
    <t xml:space="preserve">Faturamento no mês </t>
  </si>
  <si>
    <t>CRÉDITO</t>
  </si>
  <si>
    <t>IRRF s/ Aplicação financeira</t>
  </si>
  <si>
    <t>INSS</t>
  </si>
  <si>
    <t>IPTU</t>
  </si>
  <si>
    <t>MARCAS E PATENTES</t>
  </si>
  <si>
    <t>ISS SOBRE FATURAMENTO</t>
  </si>
  <si>
    <t xml:space="preserve">DÉBITO </t>
  </si>
  <si>
    <t>Saldo em 31/12/2018</t>
  </si>
  <si>
    <t>EMPRÉSTIMOS TOMADOS</t>
  </si>
  <si>
    <t>IRRF AUTONOMOS A RECOLHER</t>
  </si>
  <si>
    <t>ANTECIPAÇÃO DE CLIENTES</t>
  </si>
  <si>
    <t>PROVISÃO PARA CRÉDITOS DE LIQUIDAÇÃO DUVIDOSA</t>
  </si>
  <si>
    <t>COFINS</t>
  </si>
  <si>
    <t>CREDITO</t>
  </si>
  <si>
    <t>DEBITO</t>
  </si>
  <si>
    <t>SEGUROS</t>
  </si>
  <si>
    <t>Alelo VR ref Fev/2019</t>
  </si>
  <si>
    <t>SEGUROS A PAGAR</t>
  </si>
  <si>
    <t>Reposição de caixa</t>
  </si>
  <si>
    <t xml:space="preserve">Pagamentos no mês </t>
  </si>
  <si>
    <t>Faturamento no mês cancelado</t>
  </si>
  <si>
    <t xml:space="preserve">Recebimento no mês </t>
  </si>
  <si>
    <t>Faturamento no mês</t>
  </si>
  <si>
    <t>APROPRIAÇÃO PARCELA 02/10</t>
  </si>
  <si>
    <t>Folha de pagamento no mês</t>
  </si>
  <si>
    <t>Apropriação VT no mês</t>
  </si>
  <si>
    <t>Apropriação VR no mês</t>
  </si>
  <si>
    <t>Apropriação VA ref no mês</t>
  </si>
  <si>
    <t xml:space="preserve">A) Saldo do Razão no último dia do mês </t>
  </si>
  <si>
    <t xml:space="preserve">G) Saldo do Extrato no último dia do mês </t>
  </si>
  <si>
    <t>COMPENSAÇÃO IMPOSTOS FEDERAIS</t>
  </si>
  <si>
    <t xml:space="preserve">IMA PARTICIPAÇÕES LTDA  </t>
  </si>
  <si>
    <t xml:space="preserve">ALBERENICE SANTOS FORTUNATO  </t>
  </si>
  <si>
    <t>COFINS SOBRE FATURAMENTO</t>
  </si>
  <si>
    <t>ADIANTAMENTO MATERIAL DE EPOCA</t>
  </si>
  <si>
    <t>Recebimento no mês</t>
  </si>
  <si>
    <t>ADIANTAMENTO CARTÃO PRÉ PAGO</t>
  </si>
  <si>
    <t>DESPESAS</t>
  </si>
  <si>
    <t>GUSTAVO ROCHA GOMES - ANTECIPAÇÃO COTA DESENVOLVIMENTO 2020</t>
  </si>
  <si>
    <t>WALTER VALDEVINO OLIVEIRA SILVA</t>
  </si>
  <si>
    <t>PAOLO GIOVANNI CARLO DE RENZIO</t>
  </si>
  <si>
    <t>MARCIA BARBOSA PEREIRA DE SOUSA</t>
  </si>
  <si>
    <t>LEANDRO HENRIQUE BENVENUTTI</t>
  </si>
  <si>
    <t>MARIANA ISDEBSKI SALLES</t>
  </si>
  <si>
    <t>BIANCA MEDEIROS DA SILVA SALLES</t>
  </si>
  <si>
    <t>TIAGO JOFFILY</t>
  </si>
  <si>
    <t>FELIPE PINTO DE LEMOS</t>
  </si>
  <si>
    <t>RAPHAEL A.F. RODRIGUES</t>
  </si>
  <si>
    <t>PAULO ROBERTO DALMAZZO</t>
  </si>
  <si>
    <t>ANDRÉ DA SILVA FAVRE</t>
  </si>
  <si>
    <t>RICARDO DE BARROS PIEDRAS LOPES</t>
  </si>
  <si>
    <t>ANDRÉA PAOLA BLUM</t>
  </si>
  <si>
    <t>RENATO MORAS PITANGA SANTOS</t>
  </si>
  <si>
    <t>FABIANO UCHOAS RIBEIRO</t>
  </si>
  <si>
    <t>GUILHERME MARQUES CALÔBA</t>
  </si>
  <si>
    <t>ALINE CIVINELLI TORNEL DA SILVEIRA</t>
  </si>
  <si>
    <t>HAYDEE ANDRADE CUNHA</t>
  </si>
  <si>
    <t>ALVARO JULIO MEIRELES</t>
  </si>
  <si>
    <t>RENATO RABE</t>
  </si>
  <si>
    <t>EDUARDO GARCIA DE ARAÚJO FEIO</t>
  </si>
  <si>
    <t>MILTON VALDIR DE MATOS FEITOSA</t>
  </si>
  <si>
    <t>RAFAEL RIBEIRO TONASSI</t>
  </si>
  <si>
    <t>GUSTAVO FREITAS BARROS E SILVA</t>
  </si>
  <si>
    <t>SHMONA AJZENTAL E CAMARGO</t>
  </si>
  <si>
    <t>ANDREA MAZZAROPPI BARÃO PEREIRA</t>
  </si>
  <si>
    <t>RENATA DIAS GOMES</t>
  </si>
  <si>
    <t>RICARDO FIGUEIREDO MANESCHY</t>
  </si>
  <si>
    <t>JOANA ARRUTI TEIXEIRA</t>
  </si>
  <si>
    <t>FERNANDA SANSÃO HALLACK</t>
  </si>
  <si>
    <t>MARINA LINS BEZZE</t>
  </si>
  <si>
    <t>FABRICIO BARRETO KACINSKAS</t>
  </si>
  <si>
    <t>PAULA GONÇALVES GOMES</t>
  </si>
  <si>
    <t>CAUÊ COSTA CAPILLE</t>
  </si>
  <si>
    <t>BORIS GOTELIPE GOMES BATISTA</t>
  </si>
  <si>
    <t>RODRIGO MORAES PIMENTA DE MELLO</t>
  </si>
  <si>
    <t>CEG PRINCIPADO</t>
  </si>
  <si>
    <t>NET PRINCIPADO</t>
  </si>
  <si>
    <t>IRRF FOPAG NO MÊS</t>
  </si>
  <si>
    <t>FGTS FOPAG NO MÊS</t>
  </si>
  <si>
    <t>IR aluguel Principado no mês</t>
  </si>
  <si>
    <t>ISS s/ faturamento no mês</t>
  </si>
  <si>
    <t>CEDAE VISCONDE</t>
  </si>
  <si>
    <t>TEL PETROPOLIS LTDA NF 36034</t>
  </si>
  <si>
    <t>KELLY DE ALMEIDA DA SILVA NF 003/19</t>
  </si>
  <si>
    <t>PARCO PAPELARIA LTDA NF 708103</t>
  </si>
  <si>
    <t>TEL PETROPOLIS LTDA NF 35922</t>
  </si>
  <si>
    <t>TIAGO BENTO DO PORTO NF 051</t>
  </si>
  <si>
    <t>DEIZE DE FATIMA ALVES NF 019</t>
  </si>
  <si>
    <t xml:space="preserve">IMODATA - CONTRIBUIÇÃO </t>
  </si>
  <si>
    <t>DIREKTO ASSESSORIA CONTABIL NF 537</t>
  </si>
  <si>
    <t>NET VISCONDE</t>
  </si>
  <si>
    <t>CEDAE PRINCIPADO</t>
  </si>
  <si>
    <t>FEWEB - CONTRIBUIÇÃO</t>
  </si>
  <si>
    <t xml:space="preserve">CSB DROGARIAS S/A </t>
  </si>
  <si>
    <t>CLARO VISCONDE</t>
  </si>
  <si>
    <t>INSS S/ FOPAG NO MÊS</t>
  </si>
  <si>
    <t>ROGERIO CAETANO</t>
  </si>
  <si>
    <t>DANILO BILATE DE CARVALHO</t>
  </si>
  <si>
    <t>ANTECIPAÇÃO MENSALIDADES RENATO RABE JAN A DEZ/2020</t>
  </si>
  <si>
    <t>ANTECIPAÇÃO MENSALIDADES RODRIGO FRANÇA REZENDE JAN A MAR/2020</t>
  </si>
  <si>
    <t>CONTA DIGITAL</t>
  </si>
  <si>
    <t>THOMAS CONRADI GRANLI - COTA DESENVOLVIMENTO</t>
  </si>
  <si>
    <t>JOSÉ SANTIAGO FALARDO BARBACHAN</t>
  </si>
  <si>
    <t>MAIRA DE MELLO CABRAL E MATOS</t>
  </si>
  <si>
    <t>NATALIE SOUZA DE ARAUJO LIMA</t>
  </si>
  <si>
    <t>DIEGO RIBEIRO DE CASTRO</t>
  </si>
  <si>
    <t>PEDRO BENICIO MIGUEL</t>
  </si>
  <si>
    <t>ELIAS RIBEIRO DE ARRUDA JUNIOR</t>
  </si>
  <si>
    <t>FELIPE BROCHADO DOS REIS</t>
  </si>
  <si>
    <t>JULIANA SOARES INFURNA</t>
  </si>
  <si>
    <t>Saldo Anterior</t>
  </si>
  <si>
    <t>ROBERT CECILIO DA SILVA CORREIA NF 029</t>
  </si>
  <si>
    <t>Saldo em 31/12/2019</t>
  </si>
  <si>
    <t>ANTECIPAÇÃO MENSALIDADES MARCIA BARBOSA JAN A DEZ/2020</t>
  </si>
  <si>
    <t>APROPRIAÇÃO MENSALIDADE MARCIA BARBOSA REF JAN/2020</t>
  </si>
  <si>
    <t>APROPRIAÇÃO MENSALIDADE RODRIGO REZENDE REF JAN/2020</t>
  </si>
  <si>
    <t>APROPRIAÇÃO MENSALIDADE RENATO RABE REF JAN/2020</t>
  </si>
  <si>
    <t>APROPRIAÇÃO MENSALIDADE RODRIGO REZENDE REF FEV/2020</t>
  </si>
  <si>
    <t>APROPRIAÇÃO MENSALIDADE RENATO RABE REF FEV/2020</t>
  </si>
  <si>
    <t>APROPRIAÇÃO MENSALIDADE MARCIA BARBOSA REF FEV/2020</t>
  </si>
  <si>
    <t>PGTO INSS S/ FOPAG DEZ/2020</t>
  </si>
  <si>
    <t>BAIXA ADTO FOLHA DE PAGAMENTO</t>
  </si>
  <si>
    <t>3112/19</t>
  </si>
  <si>
    <t>FÉRIAS CATARINA ALFARONE</t>
  </si>
  <si>
    <t>REAL HOTEIS LTDA REF HOSPEDAGEM ROSA FANTINI - 540,00</t>
  </si>
  <si>
    <t>ASSOCIAÇÃO P R STEINER REF FORMAÇÃO PROFESSORA NF 007</t>
  </si>
  <si>
    <t>ASSOCIAÇÃO P R STEINER REF FORMAÇÃO PROFESSORA NF 008</t>
  </si>
  <si>
    <t>MERCADO PAGO - CRÉDITO DEVOLUÇÃO GRAMÁTICAS - 132,50</t>
  </si>
  <si>
    <t>ASSOCIAÇÃO P R STEINER REF FORMAÇÃO PROFESSORA NF 009</t>
  </si>
  <si>
    <t>ASSOCIAÇÃO P R STEINER REF FORMAÇÃO PROFESSORA NF 010</t>
  </si>
  <si>
    <t>HMM SERVIÇOS GRAFICOS E BRINDES  NF 8488</t>
  </si>
  <si>
    <t>SALDO EM 31/12/19</t>
  </si>
  <si>
    <t>Fetranspor ref VT fev/2020</t>
  </si>
  <si>
    <t>saldo em 31/12/2019</t>
  </si>
  <si>
    <t>Alelo VA ref fev/2020</t>
  </si>
  <si>
    <t>HORTIFRUTI LOURO VERDE LTDA NF 259 E 290</t>
  </si>
  <si>
    <t>ADR INSTALAÇÕES E SERVIÇOS ELETRICOS NF 014 PARC 2/4</t>
  </si>
  <si>
    <t>ALLIANZ SEGUROS S/A APOLICE 5177201921180076867 02/10</t>
  </si>
  <si>
    <t>SANDO ANTERIOR</t>
  </si>
  <si>
    <t>COMPENSAÇÃO PIS FOPAG DEZ/2019</t>
  </si>
  <si>
    <t>COMPENSAÇÃO IRRF FOPAG</t>
  </si>
  <si>
    <t xml:space="preserve">COMPENSAÇÃO IRRF AUTONOMO </t>
  </si>
  <si>
    <t>PGTO FGTS FOPAG NO MÊS</t>
  </si>
  <si>
    <t>COMPENSAÇÃO IR aluguel Principado no mês</t>
  </si>
  <si>
    <t>PGTO INSS FOPAG DEZ/2019</t>
  </si>
  <si>
    <t>PGTO ISS s/ faturamento no mês</t>
  </si>
  <si>
    <t>PGTO FOPAG NO MÊS - RESCISÃO NATHALIA LOPES DE OLIVEIRA</t>
  </si>
  <si>
    <t>PGTO FOPAG NO MÊS - RESCISÃO LARA PINTO CUNHA</t>
  </si>
  <si>
    <t>ANTECIPAÇÃO MENSALIDADES MAURICIO NOGUEIRA BARBIERI REF JAN A JUN/2020</t>
  </si>
  <si>
    <t>APROPRIAÇÃO MENSALIDADE MAURICIO NOGUEIRA BARBIERI REF JAN/2020</t>
  </si>
  <si>
    <t>APROPRIAÇÃO MENSALIDADE MAURICIO NOGUEIRA BARBIERI REF FEV/2020</t>
  </si>
  <si>
    <t>APROPRIAÇÃO MENSALIDADE MAURICIO NOGUEIRA BARBIERI REF JAN/2020 COTA DESENV 1/3</t>
  </si>
  <si>
    <t>APROPRIAÇÃO MENSALIDADE MAURICIO NOGUEIRA BARBIERI REF FEV/2020 TAXA MATERIAL 1/2</t>
  </si>
  <si>
    <t>APROPRIAÇÃO MENSALIDADE RENATO RABE REF FEV/2020 2019</t>
  </si>
  <si>
    <t>ELISABETH SALDANHA</t>
  </si>
  <si>
    <t>APROPRIAÇÃO PARCELA 03/10</t>
  </si>
  <si>
    <t>Alelo VR ref Mar/2019</t>
  </si>
  <si>
    <t>Alelo VA ref mar/2020</t>
  </si>
  <si>
    <t>Refrigeração Dufrio Ltda NF 660864 ref split</t>
  </si>
  <si>
    <t>Via Varejo S/A NF 025195239 ref split</t>
  </si>
  <si>
    <t>NUMERÁRIOS EM TRANSITO</t>
  </si>
  <si>
    <t>Via Varejo S/A NF 05122815 ref Fogão Brastemp</t>
  </si>
  <si>
    <t xml:space="preserve"> </t>
  </si>
  <si>
    <t>ADR INSTALAÇÕES E SERVIÇOS ELETRICOS NF 014 PARC 3/4</t>
  </si>
  <si>
    <t>ALLIANZ SEGUROS S/A APOLICE 5177201921180076867 03/10</t>
  </si>
  <si>
    <t>IRRF FOPAG NO MÊS - FÉRIAS</t>
  </si>
  <si>
    <t>COMPENSAÇÃO IRRF 5090 CARPENTER &amp; GENESCA</t>
  </si>
  <si>
    <t>COMPENSAÇÃO PCC 5090 CARPENTER &amp; GENESCA</t>
  </si>
  <si>
    <t>Renato</t>
  </si>
  <si>
    <t>Rodrigo</t>
  </si>
  <si>
    <t>Marcia</t>
  </si>
  <si>
    <t>Mauricio</t>
  </si>
  <si>
    <t>Jan</t>
  </si>
  <si>
    <t>Fev</t>
  </si>
  <si>
    <t>Mar</t>
  </si>
  <si>
    <t>APROPRIAÇÃO MENSALIDADE RODRIGO REZENDE REF MAR/2020</t>
  </si>
  <si>
    <t>APROPRIAÇÃO MENSALIDADE RENATO RABE REF MAR/2020</t>
  </si>
  <si>
    <t>APROPRIAÇÃO MENSALIDADE MARCIA BARBOSA REF MAR/2020</t>
  </si>
  <si>
    <t>APROPRIAÇÃO MENSALIDADE MAURICIO NOGUEIRA BARBIERI REF MAR/2020</t>
  </si>
  <si>
    <t>ANTECIPAÇÃO MENSALIDADES DIEGO RIBEIRO DE CASTRO REF MAR A JUL/2020</t>
  </si>
  <si>
    <t>Diego</t>
  </si>
  <si>
    <t>ANTECIPAÇÃO MENSALIDADES ERIKA PEGO JUSTINIANO DA COSTA REF MAR A DEZ/2020</t>
  </si>
  <si>
    <t>Erika</t>
  </si>
  <si>
    <t>APROPRIAÇÃO MENSALIDADE ERIKA PEGO JUSTINIANO DA COSTA REF MAR/2019</t>
  </si>
  <si>
    <t>APROPRIAÇÃO MENSALIDADE ERIKA PEGO JUSTINIANO DA COSTA REF MAR/2019 COTA DESENV</t>
  </si>
  <si>
    <t>APROPRIAÇÃO MENSALIDADE ERIKA PEGO JUSTINIANO DA COSTA REF MAR/2019 TAXA MATERIAL</t>
  </si>
  <si>
    <t>ANTECIPAÇÃO MENSALIDADES MAURICIO NOGUEIRA BARBIERI REF JUL A DEZ/2020</t>
  </si>
  <si>
    <t>APROPRIAÇÃO MENSALIDADE MAURICIO NOGUEIRA BARBIERI REF FEV/2020 COTA DESENVOV</t>
  </si>
  <si>
    <t>APROPRIAÇÃO MENSALIDADE MAURICIO NOGUEIRA BARBIERI REF MAR/2020 COTA DESENVOV</t>
  </si>
  <si>
    <t>SAQUE PARA MATERIAL DE EPOCA</t>
  </si>
  <si>
    <t>RECARGA PAGSEGURO</t>
  </si>
  <si>
    <t>APROPRIAÇÃO PARCELA 04/10</t>
  </si>
  <si>
    <t>Fetranspor ref VT mar/2020</t>
  </si>
  <si>
    <t>Alelo VA ref abr/2020</t>
  </si>
  <si>
    <t>ADR INSTALAÇÕES E SERVIÇOS ELETRICOS NF 014 PARC 4/4</t>
  </si>
  <si>
    <t>FORNECEDORES PF</t>
  </si>
  <si>
    <t>Abr</t>
  </si>
  <si>
    <t>APROPRIAÇÃO MENSALIDADE RENATO RABE REF ABR/2020</t>
  </si>
  <si>
    <t>APROPRIAÇÃO MENSALIDADE MARCIA BARBOSA REF ABR/2020</t>
  </si>
  <si>
    <t>APROPRIAÇÃO MENSALIDADE MAURICIO NOGUEIRA BARBIERI REF ABR/2020</t>
  </si>
  <si>
    <t>Mai</t>
  </si>
  <si>
    <t>Jun</t>
  </si>
  <si>
    <t>Jul</t>
  </si>
  <si>
    <t>Ago</t>
  </si>
  <si>
    <t>Set</t>
  </si>
  <si>
    <t>Out</t>
  </si>
  <si>
    <t>Nov</t>
  </si>
  <si>
    <t>Dez</t>
  </si>
  <si>
    <t>APROPRIAÇÃO MENSALIDADE DIEGO RIBEIRO DE CASTRO REF ABR/2020</t>
  </si>
  <si>
    <t>APROPRIAÇÃO MENSALIDADE DIEGO RIBEIRO DE CASTRO REF MAR/2020</t>
  </si>
  <si>
    <t>APROPRIAÇÃO MENSALIDADE ERIKA PEGO JUSTINIANO DA COSTA REF ABR/2020</t>
  </si>
  <si>
    <t>APROPRIAÇÃO MENSALIDADE ERIKA PEGO JUSTINIANO DA COSTA REF ABR/2020 TAXA MATERIAL</t>
  </si>
  <si>
    <t>APROPRIAÇÃO MENSALIDADE RENATO RABE REF MAI/2020</t>
  </si>
  <si>
    <t>APROPRIAÇÃO MENSALIDADE MARCIA BARBOSA REF MAI/2020</t>
  </si>
  <si>
    <t>APROPRIAÇÃO MENSALIDADE MAURICIO NOGUEIRA BARBIERI REF MAI/2020</t>
  </si>
  <si>
    <t>APROPRIAÇÃO MENSALIDADE DIEGO RIBEIRO DE CASTRO REF MAI/2019</t>
  </si>
  <si>
    <t>APROPRIAÇÃO MENSALIDADE ERIKA PEGO JUSTINIANO DA COSTA REF MAI/2019</t>
  </si>
  <si>
    <t>APROPRIAÇÃO MENSALIDADE RENATO RABE REF JUN/2020</t>
  </si>
  <si>
    <t>APROPRIAÇÃO MENSALIDADE MARCIA BARBOSA REF JUN/2020</t>
  </si>
  <si>
    <t>APROPRIAÇÃO MENSALIDADE MAURICIO NOGUEIRA BARBIERI REF JUN/2020</t>
  </si>
  <si>
    <t>APROPRIAÇÃO MENSALIDADE DIEGO RIBEIRO DE CASTRO REF JUN/2020</t>
  </si>
  <si>
    <t>APROPRIAÇÃO MENSALIDADE ERIKA PEGO JUSTINIANO DA COSTA REF JUN/2019</t>
  </si>
  <si>
    <t>APROPRIAÇÃO MENSALIDADE MAURICIO NOGUEIRA BARBIERI REF JUN/2020 TAXA MATERIAL</t>
  </si>
  <si>
    <t>Alelo VR ref Abr/2019</t>
  </si>
  <si>
    <t>Alelo VR ref Mai/2019</t>
  </si>
  <si>
    <t>Alelo VR ref Jun/2019</t>
  </si>
  <si>
    <t>Apropriação VA no mês</t>
  </si>
  <si>
    <t>B2W COMPANHIA DIGITAL - LOJAS AMERICANAS</t>
  </si>
  <si>
    <t>APROPRIAÇÃO PARCELA 05/10</t>
  </si>
  <si>
    <t>APROPRIAÇÃO PARCELA 06/10</t>
  </si>
  <si>
    <t>APROPRIAÇÃO PARCELA 07/10</t>
  </si>
  <si>
    <t xml:space="preserve">IPTU 2020 - VISCONDE </t>
  </si>
  <si>
    <t>IPTU 2020 - VISCONDE  PARCELA 01/10</t>
  </si>
  <si>
    <t>IPTU 2020 - VISCONDE  PARCELA 02/10</t>
  </si>
  <si>
    <t>IPTU 2020 - VISCONDE  PARCELA 03/10</t>
  </si>
  <si>
    <t>IPTU 2020 - VISCONDE  PARCELA 04/10</t>
  </si>
  <si>
    <t>IPTU 2020 - VISCONDE  PARCELA 05/10</t>
  </si>
  <si>
    <t xml:space="preserve">IPTU 2020 - PRINCIPADO (QUITAÇÃO) </t>
  </si>
  <si>
    <t>IPTU 2020 - PRINCIPADO PARCELA 05/10</t>
  </si>
  <si>
    <t>Alelo VR ref jul/2020</t>
  </si>
  <si>
    <t>Empréstimo Folha de Pagamento</t>
  </si>
  <si>
    <t>IMA PARTICIPAÇÕES LTDA  - ACORDO PANDEMIA</t>
  </si>
  <si>
    <t>ALLIANZ SEGUROS S/A APOLICE 5177201921180076867 04/10</t>
  </si>
  <si>
    <t>ALLIANZ SEGUROS S/A APOLICE 5177201921180076867 05/10</t>
  </si>
  <si>
    <t>PIS FOPAG NO MÊS</t>
  </si>
  <si>
    <t>PGTO FGTS FOPAG NO MÊS RESCISÃO</t>
  </si>
  <si>
    <t>LUCAS MASCELANI</t>
  </si>
  <si>
    <t>DENISE CHIARADIA</t>
  </si>
  <si>
    <t>APROPRIAÇÃO MENSALIDADE RENATO RABE REF JUL/2020</t>
  </si>
  <si>
    <t>APROPRIAÇÃO MENSALIDADE MARCIA BARBOSA REF JUL/2020</t>
  </si>
  <si>
    <t>APROPRIAÇÃO MENSALIDADE MARCIA BARBOSA REF JUL/2020 TAXA MATERIAL</t>
  </si>
  <si>
    <t>APROPRIAÇÃO MENSALIDADE MAURICIO NOGUEIRA BARBIERI REF JUL/2020</t>
  </si>
  <si>
    <t>APROPRIAÇÃO MENSALIDADE RENATO RABE REF JUL/2020 2019</t>
  </si>
  <si>
    <t>Alelo VR ref ago/2020</t>
  </si>
  <si>
    <t>Alelo VA ref Mai/2020</t>
  </si>
  <si>
    <t>Alelo VA ref Jun/2020</t>
  </si>
  <si>
    <t>Alelo VA ref Jul/2020</t>
  </si>
  <si>
    <t>Alelo VA ref ago/2020</t>
  </si>
  <si>
    <t>IPTU 2020 - VISCONDE  PARCELA 06/10</t>
  </si>
  <si>
    <t>IPTU 2020 - PRINCIPADO PARCELA 06/10</t>
  </si>
  <si>
    <t>APROPRIAÇÃO PARCELA 08/10</t>
  </si>
  <si>
    <t>PGTO ISS s/ faturamento jan/2020</t>
  </si>
  <si>
    <t>PGTO ISS s/ faturamento fev/2020</t>
  </si>
  <si>
    <t>PGTO ISS s/ faturamento Abr/2020</t>
  </si>
  <si>
    <t>PAGAR ME PAGAMENTOS REF MATERIAL PEDAGOGICO</t>
  </si>
  <si>
    <t>ALLIANZ SEGUROS S/A APOLICE 5177201921180076867 06/10</t>
  </si>
  <si>
    <t>ALLIANZ SEGUROS S/A APOLICE 5177201921180076867 07/10</t>
  </si>
  <si>
    <t>ALLIANZ SEGUROS S/A APOLICE 5177201921180076867 08/10</t>
  </si>
  <si>
    <t xml:space="preserve">PGTO PARCELA 1/6 FGTS </t>
  </si>
  <si>
    <t>APROPRIAÇÃO MENSALIDADE RENATO RABE REF AGO/2020</t>
  </si>
  <si>
    <t>APROPRIAÇÃO MENSALIDADE MARCIA BARBOSA REF AGO/2020</t>
  </si>
  <si>
    <t>APROPRIAÇÃO MENSALIDADE MAURICIO NOGUEIRA BARBIERI REF AGO/2020</t>
  </si>
  <si>
    <t>APROPRIAÇÃO MENSALIDADE ERIKA PEGO JUSTINIANO DA COSTA REF AGO/2019</t>
  </si>
  <si>
    <t>APROPRIAÇÃO PARCELA 09/10</t>
  </si>
  <si>
    <t>IPTU 2020 - PRINCIPADO PARCELA 07/10</t>
  </si>
  <si>
    <t>Alelo VR ref set/2020</t>
  </si>
  <si>
    <t>Depreciação no mês</t>
  </si>
  <si>
    <t>ALLIANZ SEGUROS S/A APOLICE 5177201921180076867 09/10</t>
  </si>
  <si>
    <t xml:space="preserve">PGTO PARCELA 2/6 FGTS </t>
  </si>
  <si>
    <t>31/09/20</t>
  </si>
  <si>
    <t>Alelo VA ref set/2020</t>
  </si>
  <si>
    <t>APROPRIAÇÃO PARCELA 10/10</t>
  </si>
  <si>
    <t>IPTU 2020 - PRINCIPADO PARCELA 08/10</t>
  </si>
  <si>
    <t>Juros s/ Empréstimo Folha de Pagamento</t>
  </si>
  <si>
    <t>Apropriação Juros s/ Empréstimo Folha de Pagamento</t>
  </si>
  <si>
    <t>JUROS S/EMPRÉSTIMOS TOMADOS</t>
  </si>
  <si>
    <t>ALLIANZ SEGUROS S/A APOLICE 5177201921180076867 10/10</t>
  </si>
  <si>
    <t xml:space="preserve">PGTO PARCELA 3/6 FGTS </t>
  </si>
  <si>
    <t>OUTUBRO/2020</t>
  </si>
  <si>
    <t xml:space="preserve">GRAZIELLE ROCHA DE AZEVEDO </t>
  </si>
  <si>
    <t>LEIDIANE DA SILVA CORREA</t>
  </si>
  <si>
    <t>BAIXA FOPAG NO MÊS</t>
  </si>
  <si>
    <t>LUCIANA CARMO DE OLIVEIRA</t>
  </si>
  <si>
    <t>Alelo VR ref out/2020</t>
  </si>
  <si>
    <t>Alelo VR ref nov/2020</t>
  </si>
  <si>
    <t>AJUSTE SALDO</t>
  </si>
  <si>
    <t xml:space="preserve">PGTO PARCELA 4/6 FGTS </t>
  </si>
  <si>
    <t>INSS NO MÊS</t>
  </si>
  <si>
    <t>APROPRIAÇÃO MENSALIDADE RENATO RABE REF SET/2020</t>
  </si>
  <si>
    <t>APROPRIAÇÃO MENSALIDADE MARCIA BARBOSA REF SET/2020</t>
  </si>
  <si>
    <t>APROPRIAÇÃO MENSALIDADE MAURICIO NOGUEIRA BARBIERI REF SET/2020</t>
  </si>
  <si>
    <t>APROPRIAÇÃO MENSALIDADE ERIKA PEGO JUSTINIANO DA COSTA REF SET/2019</t>
  </si>
  <si>
    <t>APROPRIAÇÃO MENSALIDADE RENATO RABE REF OUT/2020</t>
  </si>
  <si>
    <t>APROPRIAÇÃO MENSALIDADE MARCIA BARBOSA REF OUT/2020</t>
  </si>
  <si>
    <t>APROPRIAÇÃO MENSALIDADE MAURICIO NOGUEIRA BARBIERI REF OUT/2020</t>
  </si>
  <si>
    <t>APROPRIAÇÃO MENSALIDADE ERIKA PEGO JUSTINIANO DA COSTA REF OUT/2019</t>
  </si>
  <si>
    <t>APROPRIAÇÃO MENSALIDADE RENATO RABE REFNOV/2020</t>
  </si>
  <si>
    <t>APROPRIAÇÃO MENSALIDADE MARCIA BARBOSA REF NOV/2020</t>
  </si>
  <si>
    <t>APROPRIAÇÃO MENSALIDADE MAURICIO NOGUEIRA BARBIERI REF NOV/2020</t>
  </si>
  <si>
    <t>APROPRIAÇÃO MENSALIDADE ERIKA PEGO JUSTINIANO DA COSTA REF NOV/2019</t>
  </si>
  <si>
    <t>NOVEMBRO DE 2020</t>
  </si>
  <si>
    <t>IPTU 2020 - PRINCIPADO PARCELA 09/10</t>
  </si>
  <si>
    <t>IPTU 2020 - PRINCIPADO PARCELA 10/10</t>
  </si>
  <si>
    <t>Fetranspor ref VT dez/2020</t>
  </si>
  <si>
    <t>Alelo VR ref dez/2020</t>
  </si>
  <si>
    <t>Alelo VA ref out/2020</t>
  </si>
  <si>
    <t>Alelo VA ref nov/2020</t>
  </si>
  <si>
    <t>Alelo VA ref dez/2020</t>
  </si>
  <si>
    <t>DENTAL CREMER NF 683277</t>
  </si>
  <si>
    <t>INSS S/ FOPAG NO MÊS 13º salario</t>
  </si>
  <si>
    <t>INSS S/ FOPAG NO MÊS Salário Família</t>
  </si>
  <si>
    <t xml:space="preserve">PGTO PARCELA 5/6 FGTS </t>
  </si>
  <si>
    <t xml:space="preserve">IRRF NF 5601 CARPENTER &amp; GENESCÁ </t>
  </si>
  <si>
    <t>ALEXANDRE BANDEIRA DE MELLO</t>
  </si>
  <si>
    <t>DANIELLE CONTE ALVES RIANI</t>
  </si>
  <si>
    <t>EDUARDO GARCIA DE ARAUJO FEIO</t>
  </si>
  <si>
    <t>ALEXANDRA CLEOPATRE TSALLIS</t>
  </si>
  <si>
    <t>FLAVIA RODRIGUES TOLEDO</t>
  </si>
  <si>
    <t>NEWTON ARAUJO MARTINS</t>
  </si>
  <si>
    <t>ANTECIPAÇÃO MENSALIDADES MAURICIO NOGUEIRA BARBIERI REF JAN A DEZ/2021</t>
  </si>
  <si>
    <t>DARLAN SCHOTZ FERREIRA RPA</t>
  </si>
  <si>
    <t>APROPRIAÇÃO MENSALIDADE RENATO RABE REF DEZ/2020</t>
  </si>
  <si>
    <t>APROPRIAÇÃO MENSALIDADE MARCIA BARBOSA REF DEZ/2020</t>
  </si>
  <si>
    <t>APROPRIAÇÃO MENSALIDADE MAURICIO NOGUEIRA BARBIERI REF DEZ/2020</t>
  </si>
  <si>
    <t>APROPRIAÇÃO MENSALIDADE ERIKA PEGO JUSTINIANO DA COSTA REF DEZ/2019</t>
  </si>
  <si>
    <t xml:space="preserve">BRUNO ROLIM </t>
  </si>
  <si>
    <t>RENATA SHOLL VERNET</t>
  </si>
  <si>
    <t>LUCIENE REZENDE VASCONCELOS</t>
  </si>
  <si>
    <t>THAIS SEVERINO DA SILVA</t>
  </si>
  <si>
    <t>JULIA XIMENES RODRIGUES</t>
  </si>
  <si>
    <t>Recebimento doação</t>
  </si>
  <si>
    <t>FRANCISCA ISABEL DOS SANOS</t>
  </si>
  <si>
    <t xml:space="preserve">Saldo </t>
  </si>
  <si>
    <t>ADTO FÉRIAS</t>
  </si>
  <si>
    <t>BAIXA NO MÊS</t>
  </si>
  <si>
    <t>ALIANZ SEGUROS APOLICE 114834470</t>
  </si>
  <si>
    <t>APROPRIAÇÃO PARCELA 01/10</t>
  </si>
  <si>
    <t>DNAC COM VAR PROD PREF E HIGIENE NF 5921</t>
  </si>
  <si>
    <t>ELETRO FERRAGENS STA DOMENICA NF 7488</t>
  </si>
  <si>
    <t>DIREKTO ASSESSORIA CONTABIL NF 801</t>
  </si>
  <si>
    <t>CARPENTER &amp; GENESCA CONULSTORIA LTDA NF 5650</t>
  </si>
  <si>
    <t>DEIZE DE FATIMA FRANÇA ALVES NF 035</t>
  </si>
  <si>
    <t>TIAGO BENTO DO PORTO NF 079</t>
  </si>
  <si>
    <t>ALLIANZ SEGUROS S/A APOLICE 114834470</t>
  </si>
  <si>
    <t>ALLIANZ SEGUROS S/A APOLICE 114834470 PARC 01/04</t>
  </si>
  <si>
    <t>PIS 13º SALARIO NO MÊS</t>
  </si>
  <si>
    <t>INSS FOPAG NO MÊS</t>
  </si>
  <si>
    <t xml:space="preserve">INSS S/ FOPAG NO MÊS </t>
  </si>
  <si>
    <t>IRRF FOPAG 13ºSALARIO NO MÊS</t>
  </si>
  <si>
    <t xml:space="preserve">PGTO PARCELA 6/6 FGTS </t>
  </si>
  <si>
    <t>Vinicius</t>
  </si>
  <si>
    <t>Juliane</t>
  </si>
  <si>
    <t>Camila</t>
  </si>
  <si>
    <t>Thamires Azevedo</t>
  </si>
  <si>
    <t>Fernanda</t>
  </si>
  <si>
    <t>Amanda</t>
  </si>
  <si>
    <t>Larissa</t>
  </si>
  <si>
    <t>Leidiane</t>
  </si>
  <si>
    <t>Leonardo Moreira</t>
  </si>
  <si>
    <t>Luciana</t>
  </si>
  <si>
    <t>Greiciane</t>
  </si>
  <si>
    <t>Josue</t>
  </si>
  <si>
    <t>Leila</t>
  </si>
  <si>
    <t>Catarina</t>
  </si>
  <si>
    <t>Cristiane</t>
  </si>
  <si>
    <t>Ana Claudia</t>
  </si>
  <si>
    <t>Andre Luiz</t>
  </si>
  <si>
    <t>Gaia</t>
  </si>
  <si>
    <t>Mariana</t>
  </si>
  <si>
    <t>Plinio</t>
  </si>
  <si>
    <t>SALDO PARCELAMENTO</t>
  </si>
  <si>
    <t>AJUSTE SALDO MP 927/2020</t>
  </si>
  <si>
    <t>TRANSFERÊNCIA PARA CAIXA PEQUENO</t>
  </si>
  <si>
    <t>Transferência de adto material de época</t>
  </si>
  <si>
    <t>Reclassificação para conta de despesa - 2018</t>
  </si>
  <si>
    <t>Reclassificação para conta de despesa - 2019</t>
  </si>
  <si>
    <t>Reclassificação para conta de despesa 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</si>
</sst>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&quot;$&quot;#,##0_);\(&quot;$&quot;#,##0\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_([$€-2]* #,##0.00_);_([$€-2]* \(#,##0.00\);_([$€-2]* &quot;-&quot;??_)"/>
    <numFmt numFmtId="169" formatCode="#,##0.0000"/>
    <numFmt numFmtId="170" formatCode="#,##0.000"/>
    <numFmt numFmtId="171" formatCode="#,##0.000;\-#,##0.000"/>
    <numFmt numFmtId="172" formatCode="#,##0.0_);\(#,##0.0\)"/>
    <numFmt numFmtId="173" formatCode="_(* #,##0.0000_);_(* \(#,##0.0000\);_(* &quot;-&quot;??_);_(@_)"/>
    <numFmt numFmtId="174" formatCode="###0_);[Red]\(###0\)"/>
    <numFmt numFmtId="175" formatCode="###0.0_);[Red]\(###0.0\)"/>
    <numFmt numFmtId="176" formatCode="0.0%;\(0.0%\)"/>
    <numFmt numFmtId="177" formatCode="0.0%"/>
    <numFmt numFmtId="178" formatCode="mmmm\ d\,\ yyyy"/>
    <numFmt numFmtId="179" formatCode="#,##0.00&quot; $&quot;;\-#,##0.00&quot; $&quot;"/>
    <numFmt numFmtId="180" formatCode="0.00_)"/>
    <numFmt numFmtId="181" formatCode="#,##0.00_ ;[Red]\-#,##0.00\ "/>
    <numFmt numFmtId="182" formatCode="dd/mm/yy;@"/>
    <numFmt numFmtId="183" formatCode="0.00_ ;[Red]\-0.00\ "/>
    <numFmt numFmtId="184" formatCode="mmmm\,\ yyyy;@"/>
  </numFmts>
  <fonts count="106">
    <font>
      <sz val="12"/>
      <name val="Arial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8"/>
      <name val="Courier New"/>
      <family val="3"/>
    </font>
    <font>
      <sz val="12"/>
      <name val="Arial"/>
      <family val="2"/>
    </font>
    <font>
      <sz val="8"/>
      <name val="Courier New"/>
      <family val="3"/>
    </font>
    <font>
      <sz val="8"/>
      <name val="Courier New"/>
      <family val="3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.45"/>
      <color indexed="12"/>
      <name val="Arial"/>
      <family val="2"/>
    </font>
    <font>
      <b/>
      <sz val="10"/>
      <color indexed="8"/>
      <name val="Book Antiqua"/>
      <family val="1"/>
    </font>
    <font>
      <sz val="9"/>
      <color indexed="10"/>
      <name val="Geneva"/>
      <family val="2"/>
    </font>
    <font>
      <sz val="10"/>
      <name val="Courier"/>
      <family val="3"/>
    </font>
    <font>
      <sz val="8"/>
      <name val="Courier New"/>
      <family val="3"/>
    </font>
    <font>
      <sz val="8"/>
      <name val="Courier New"/>
      <family val="3"/>
    </font>
    <font>
      <sz val="11"/>
      <color indexed="8"/>
      <name val="Calibri"/>
      <family val="2"/>
    </font>
    <font>
      <sz val="8"/>
      <name val="Courier New"/>
      <family val="3"/>
    </font>
    <font>
      <b/>
      <sz val="10"/>
      <name val="Arial"/>
      <family val="2"/>
    </font>
    <font>
      <sz val="12"/>
      <name val="???"/>
      <family val="1"/>
      <charset val="129"/>
    </font>
    <font>
      <sz val="10"/>
      <color indexed="8"/>
      <name val="MS Sans Serif"/>
      <family val="2"/>
    </font>
    <font>
      <sz val="10"/>
      <name val="Helv"/>
    </font>
    <font>
      <sz val="7"/>
      <name val="Small Fonts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sz val="10"/>
      <color indexed="12"/>
      <name val="Arial"/>
      <family val="2"/>
    </font>
    <font>
      <b/>
      <i/>
      <sz val="16"/>
      <name val="Helv"/>
    </font>
    <font>
      <sz val="8"/>
      <name val="Courier New"/>
      <family val="3"/>
    </font>
    <font>
      <i/>
      <sz val="9"/>
      <name val="Arial"/>
      <family val="2"/>
    </font>
    <font>
      <sz val="10"/>
      <name val="Arial"/>
      <family val="2"/>
    </font>
    <font>
      <sz val="9"/>
      <color indexed="10"/>
      <name val="Geneva"/>
      <family val="2"/>
    </font>
    <font>
      <sz val="8"/>
      <name val="Courier New"/>
      <family val="3"/>
    </font>
    <font>
      <sz val="8"/>
      <name val="Courier New"/>
      <family val="3"/>
    </font>
    <font>
      <sz val="8"/>
      <name val="Courier New"/>
      <family val="3"/>
    </font>
    <font>
      <sz val="8"/>
      <name val="Courier New"/>
      <family val="3"/>
    </font>
    <font>
      <sz val="8"/>
      <name val="Courier New"/>
      <family val="3"/>
    </font>
    <font>
      <sz val="8"/>
      <name val="Courier New"/>
      <family val="3"/>
    </font>
    <font>
      <sz val="8"/>
      <name val="Courier New"/>
      <family val="3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sz val="12"/>
      <name val="Arial"/>
      <family val="2"/>
    </font>
    <font>
      <sz val="8"/>
      <color rgb="FF000000"/>
      <name val="Arial"/>
      <family val="2"/>
    </font>
    <font>
      <sz val="8"/>
      <color rgb="FF000000"/>
      <name val="Segoe UI"/>
      <family val="2"/>
    </font>
    <font>
      <sz val="8"/>
      <name val="Arial"/>
      <family val="2"/>
    </font>
  </fonts>
  <fills count="6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730">
    <xf numFmtId="0" fontId="0" fillId="0" borderId="0"/>
    <xf numFmtId="0" fontId="31" fillId="0" borderId="0"/>
    <xf numFmtId="0" fontId="31" fillId="0" borderId="0"/>
    <xf numFmtId="0" fontId="51" fillId="0" borderId="1" applyProtection="0">
      <alignment horizontal="center"/>
    </xf>
    <xf numFmtId="169" fontId="31" fillId="0" borderId="0" applyFont="0" applyFill="0" applyBorder="0" applyAlignment="0" applyProtection="0"/>
    <xf numFmtId="0" fontId="59" fillId="0" borderId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37" fillId="2" borderId="0" applyNumberFormat="0" applyBorder="0" applyAlignment="0" applyProtection="0"/>
    <xf numFmtId="0" fontId="81" fillId="28" borderId="0" applyNumberFormat="0" applyBorder="0" applyAlignment="0" applyProtection="0"/>
    <xf numFmtId="0" fontId="37" fillId="2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37" fillId="3" borderId="0" applyNumberFormat="0" applyBorder="0" applyAlignment="0" applyProtection="0"/>
    <xf numFmtId="0" fontId="81" fillId="29" borderId="0" applyNumberFormat="0" applyBorder="0" applyAlignment="0" applyProtection="0"/>
    <xf numFmtId="0" fontId="37" fillId="3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37" fillId="4" borderId="0" applyNumberFormat="0" applyBorder="0" applyAlignment="0" applyProtection="0"/>
    <xf numFmtId="0" fontId="81" fillId="30" borderId="0" applyNumberFormat="0" applyBorder="0" applyAlignment="0" applyProtection="0"/>
    <xf numFmtId="0" fontId="37" fillId="4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81" fillId="31" borderId="0" applyNumberFormat="0" applyBorder="0" applyAlignment="0" applyProtection="0"/>
    <xf numFmtId="0" fontId="37" fillId="5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37" fillId="6" borderId="0" applyNumberFormat="0" applyBorder="0" applyAlignment="0" applyProtection="0"/>
    <xf numFmtId="0" fontId="81" fillId="32" borderId="0" applyNumberFormat="0" applyBorder="0" applyAlignment="0" applyProtection="0"/>
    <xf numFmtId="0" fontId="37" fillId="6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37" fillId="7" borderId="0" applyNumberFormat="0" applyBorder="0" applyAlignment="0" applyProtection="0"/>
    <xf numFmtId="0" fontId="81" fillId="33" borderId="0" applyNumberFormat="0" applyBorder="0" applyAlignment="0" applyProtection="0"/>
    <xf numFmtId="0" fontId="37" fillId="7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3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3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4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4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0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5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5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1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81" fillId="34" borderId="0" applyNumberFormat="0" applyBorder="0" applyAlignment="0" applyProtection="0"/>
    <xf numFmtId="0" fontId="37" fillId="8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81" fillId="35" borderId="0" applyNumberFormat="0" applyBorder="0" applyAlignment="0" applyProtection="0"/>
    <xf numFmtId="0" fontId="37" fillId="9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81" fillId="36" borderId="0" applyNumberFormat="0" applyBorder="0" applyAlignment="0" applyProtection="0"/>
    <xf numFmtId="0" fontId="37" fillId="10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37" fillId="5" borderId="0" applyNumberFormat="0" applyBorder="0" applyAlignment="0" applyProtection="0"/>
    <xf numFmtId="0" fontId="81" fillId="37" borderId="0" applyNumberFormat="0" applyBorder="0" applyAlignment="0" applyProtection="0"/>
    <xf numFmtId="0" fontId="37" fillId="5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37" fillId="8" borderId="0" applyNumberFormat="0" applyBorder="0" applyAlignment="0" applyProtection="0"/>
    <xf numFmtId="0" fontId="81" fillId="38" borderId="0" applyNumberFormat="0" applyBorder="0" applyAlignment="0" applyProtection="0"/>
    <xf numFmtId="0" fontId="37" fillId="8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81" fillId="39" borderId="0" applyNumberFormat="0" applyBorder="0" applyAlignment="0" applyProtection="0"/>
    <xf numFmtId="0" fontId="37" fillId="11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4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5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10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10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6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7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8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81" fillId="39" borderId="0" applyNumberFormat="0" applyBorder="0" applyAlignment="0" applyProtection="0"/>
    <xf numFmtId="0" fontId="38" fillId="12" borderId="0" applyNumberFormat="0" applyBorder="0" applyAlignment="0" applyProtection="0"/>
    <xf numFmtId="0" fontId="38" fillId="12" borderId="0" applyNumberFormat="0" applyBorder="0" applyAlignment="0" applyProtection="0"/>
    <xf numFmtId="0" fontId="82" fillId="40" borderId="0" applyNumberFormat="0" applyBorder="0" applyAlignment="0" applyProtection="0"/>
    <xf numFmtId="0" fontId="38" fillId="12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38" fillId="12" borderId="0" applyNumberFormat="0" applyBorder="0" applyAlignment="0" applyProtection="0"/>
    <xf numFmtId="0" fontId="38" fillId="12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38" fillId="12" borderId="0" applyNumberFormat="0" applyBorder="0" applyAlignment="0" applyProtection="0"/>
    <xf numFmtId="0" fontId="38" fillId="12" borderId="0" applyNumberFormat="0" applyBorder="0" applyAlignment="0" applyProtection="0"/>
    <xf numFmtId="0" fontId="38" fillId="12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38" fillId="12" borderId="0" applyNumberFormat="0" applyBorder="0" applyAlignment="0" applyProtection="0"/>
    <xf numFmtId="0" fontId="38" fillId="12" borderId="0" applyNumberFormat="0" applyBorder="0" applyAlignment="0" applyProtection="0"/>
    <xf numFmtId="0" fontId="38" fillId="12" borderId="0" applyNumberFormat="0" applyBorder="0" applyAlignment="0" applyProtection="0"/>
    <xf numFmtId="0" fontId="38" fillId="9" borderId="0" applyNumberFormat="0" applyBorder="0" applyAlignment="0" applyProtection="0"/>
    <xf numFmtId="0" fontId="38" fillId="9" borderId="0" applyNumberFormat="0" applyBorder="0" applyAlignment="0" applyProtection="0"/>
    <xf numFmtId="0" fontId="82" fillId="41" borderId="0" applyNumberFormat="0" applyBorder="0" applyAlignment="0" applyProtection="0"/>
    <xf numFmtId="0" fontId="38" fillId="9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38" fillId="9" borderId="0" applyNumberFormat="0" applyBorder="0" applyAlignment="0" applyProtection="0"/>
    <xf numFmtId="0" fontId="38" fillId="9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38" fillId="9" borderId="0" applyNumberFormat="0" applyBorder="0" applyAlignment="0" applyProtection="0"/>
    <xf numFmtId="0" fontId="38" fillId="9" borderId="0" applyNumberFormat="0" applyBorder="0" applyAlignment="0" applyProtection="0"/>
    <xf numFmtId="0" fontId="38" fillId="9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38" fillId="9" borderId="0" applyNumberFormat="0" applyBorder="0" applyAlignment="0" applyProtection="0"/>
    <xf numFmtId="0" fontId="38" fillId="9" borderId="0" applyNumberFormat="0" applyBorder="0" applyAlignment="0" applyProtection="0"/>
    <xf numFmtId="0" fontId="38" fillId="9" borderId="0" applyNumberFormat="0" applyBorder="0" applyAlignment="0" applyProtection="0"/>
    <xf numFmtId="0" fontId="38" fillId="10" borderId="0" applyNumberFormat="0" applyBorder="0" applyAlignment="0" applyProtection="0"/>
    <xf numFmtId="0" fontId="38" fillId="10" borderId="0" applyNumberFormat="0" applyBorder="0" applyAlignment="0" applyProtection="0"/>
    <xf numFmtId="0" fontId="82" fillId="42" borderId="0" applyNumberFormat="0" applyBorder="0" applyAlignment="0" applyProtection="0"/>
    <xf numFmtId="0" fontId="38" fillId="1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38" fillId="10" borderId="0" applyNumberFormat="0" applyBorder="0" applyAlignment="0" applyProtection="0"/>
    <xf numFmtId="0" fontId="38" fillId="1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38" fillId="10" borderId="0" applyNumberFormat="0" applyBorder="0" applyAlignment="0" applyProtection="0"/>
    <xf numFmtId="0" fontId="38" fillId="10" borderId="0" applyNumberFormat="0" applyBorder="0" applyAlignment="0" applyProtection="0"/>
    <xf numFmtId="0" fontId="38" fillId="1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38" fillId="10" borderId="0" applyNumberFormat="0" applyBorder="0" applyAlignment="0" applyProtection="0"/>
    <xf numFmtId="0" fontId="38" fillId="10" borderId="0" applyNumberFormat="0" applyBorder="0" applyAlignment="0" applyProtection="0"/>
    <xf numFmtId="0" fontId="38" fillId="10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82" fillId="43" borderId="0" applyNumberFormat="0" applyBorder="0" applyAlignment="0" applyProtection="0"/>
    <xf numFmtId="0" fontId="38" fillId="1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38" fillId="14" borderId="0" applyNumberFormat="0" applyBorder="0" applyAlignment="0" applyProtection="0"/>
    <xf numFmtId="0" fontId="38" fillId="14" borderId="0" applyNumberFormat="0" applyBorder="0" applyAlignment="0" applyProtection="0"/>
    <xf numFmtId="0" fontId="82" fillId="44" borderId="0" applyNumberFormat="0" applyBorder="0" applyAlignment="0" applyProtection="0"/>
    <xf numFmtId="0" fontId="38" fillId="1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38" fillId="14" borderId="0" applyNumberFormat="0" applyBorder="0" applyAlignment="0" applyProtection="0"/>
    <xf numFmtId="0" fontId="38" fillId="1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38" fillId="14" borderId="0" applyNumberFormat="0" applyBorder="0" applyAlignment="0" applyProtection="0"/>
    <xf numFmtId="0" fontId="38" fillId="14" borderId="0" applyNumberFormat="0" applyBorder="0" applyAlignment="0" applyProtection="0"/>
    <xf numFmtId="0" fontId="38" fillId="1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38" fillId="14" borderId="0" applyNumberFormat="0" applyBorder="0" applyAlignment="0" applyProtection="0"/>
    <xf numFmtId="0" fontId="38" fillId="14" borderId="0" applyNumberFormat="0" applyBorder="0" applyAlignment="0" applyProtection="0"/>
    <xf numFmtId="0" fontId="38" fillId="14" borderId="0" applyNumberFormat="0" applyBorder="0" applyAlignment="0" applyProtection="0"/>
    <xf numFmtId="0" fontId="38" fillId="15" borderId="0" applyNumberFormat="0" applyBorder="0" applyAlignment="0" applyProtection="0"/>
    <xf numFmtId="0" fontId="38" fillId="15" borderId="0" applyNumberFormat="0" applyBorder="0" applyAlignment="0" applyProtection="0"/>
    <xf numFmtId="0" fontId="82" fillId="45" borderId="0" applyNumberFormat="0" applyBorder="0" applyAlignment="0" applyProtection="0"/>
    <xf numFmtId="0" fontId="38" fillId="1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38" fillId="15" borderId="0" applyNumberFormat="0" applyBorder="0" applyAlignment="0" applyProtection="0"/>
    <xf numFmtId="0" fontId="38" fillId="1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38" fillId="15" borderId="0" applyNumberFormat="0" applyBorder="0" applyAlignment="0" applyProtection="0"/>
    <xf numFmtId="0" fontId="38" fillId="15" borderId="0" applyNumberFormat="0" applyBorder="0" applyAlignment="0" applyProtection="0"/>
    <xf numFmtId="0" fontId="38" fillId="1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38" fillId="15" borderId="0" applyNumberFormat="0" applyBorder="0" applyAlignment="0" applyProtection="0"/>
    <xf numFmtId="0" fontId="38" fillId="15" borderId="0" applyNumberFormat="0" applyBorder="0" applyAlignment="0" applyProtection="0"/>
    <xf numFmtId="0" fontId="38" fillId="15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0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1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1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1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4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1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38" fillId="16" borderId="0" applyNumberFormat="0" applyBorder="0" applyAlignment="0" applyProtection="0"/>
    <xf numFmtId="0" fontId="38" fillId="16" borderId="0" applyNumberFormat="0" applyBorder="0" applyAlignment="0" applyProtection="0"/>
    <xf numFmtId="0" fontId="82" fillId="46" borderId="0" applyNumberFormat="0" applyBorder="0" applyAlignment="0" applyProtection="0"/>
    <xf numFmtId="0" fontId="38" fillId="1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38" fillId="16" borderId="0" applyNumberFormat="0" applyBorder="0" applyAlignment="0" applyProtection="0"/>
    <xf numFmtId="0" fontId="38" fillId="1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38" fillId="16" borderId="0" applyNumberFormat="0" applyBorder="0" applyAlignment="0" applyProtection="0"/>
    <xf numFmtId="0" fontId="38" fillId="16" borderId="0" applyNumberFormat="0" applyBorder="0" applyAlignment="0" applyProtection="0"/>
    <xf numFmtId="0" fontId="38" fillId="1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38" fillId="16" borderId="0" applyNumberFormat="0" applyBorder="0" applyAlignment="0" applyProtection="0"/>
    <xf numFmtId="0" fontId="38" fillId="16" borderId="0" applyNumberFormat="0" applyBorder="0" applyAlignment="0" applyProtection="0"/>
    <xf numFmtId="0" fontId="38" fillId="16" borderId="0" applyNumberFormat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82" fillId="47" borderId="0" applyNumberFormat="0" applyBorder="0" applyAlignment="0" applyProtection="0"/>
    <xf numFmtId="0" fontId="38" fillId="1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82" fillId="48" borderId="0" applyNumberFormat="0" applyBorder="0" applyAlignment="0" applyProtection="0"/>
    <xf numFmtId="0" fontId="38" fillId="1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82" fillId="49" borderId="0" applyNumberFormat="0" applyBorder="0" applyAlignment="0" applyProtection="0"/>
    <xf numFmtId="0" fontId="38" fillId="1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38" fillId="13" borderId="0" applyNumberFormat="0" applyBorder="0" applyAlignment="0" applyProtection="0"/>
    <xf numFmtId="0" fontId="38" fillId="14" borderId="0" applyNumberFormat="0" applyBorder="0" applyAlignment="0" applyProtection="0"/>
    <xf numFmtId="0" fontId="38" fillId="14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38" fillId="14" borderId="0" applyNumberFormat="0" applyBorder="0" applyAlignment="0" applyProtection="0"/>
    <xf numFmtId="0" fontId="38" fillId="14" borderId="0" applyNumberFormat="0" applyBorder="0" applyAlignment="0" applyProtection="0"/>
    <xf numFmtId="0" fontId="38" fillId="14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82" fillId="51" borderId="0" applyNumberFormat="0" applyBorder="0" applyAlignment="0" applyProtection="0"/>
    <xf numFmtId="0" fontId="38" fillId="19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170" fontId="31" fillId="20" borderId="2">
      <alignment horizontal="center" vertical="center"/>
    </xf>
    <xf numFmtId="170" fontId="31" fillId="20" borderId="2">
      <alignment horizontal="center" vertical="center"/>
    </xf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0" fontId="83" fillId="52" borderId="0" applyNumberFormat="0" applyBorder="0" applyAlignment="0" applyProtection="0"/>
    <xf numFmtId="0" fontId="44" fillId="3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171" fontId="61" fillId="0" borderId="0" applyFill="0" applyBorder="0" applyAlignment="0"/>
    <xf numFmtId="172" fontId="61" fillId="0" borderId="0" applyFill="0" applyBorder="0" applyAlignment="0"/>
    <xf numFmtId="173" fontId="61" fillId="0" borderId="0" applyFill="0" applyBorder="0" applyAlignment="0"/>
    <xf numFmtId="174" fontId="31" fillId="0" borderId="0" applyFill="0" applyBorder="0" applyAlignment="0"/>
    <xf numFmtId="174" fontId="31" fillId="0" borderId="0" applyFill="0" applyBorder="0" applyAlignment="0"/>
    <xf numFmtId="175" fontId="31" fillId="0" borderId="0" applyFill="0" applyBorder="0" applyAlignment="0"/>
    <xf numFmtId="175" fontId="31" fillId="0" borderId="0" applyFill="0" applyBorder="0" applyAlignment="0"/>
    <xf numFmtId="166" fontId="61" fillId="0" borderId="0" applyFill="0" applyBorder="0" applyAlignment="0"/>
    <xf numFmtId="176" fontId="61" fillId="0" borderId="0" applyFill="0" applyBorder="0" applyAlignment="0"/>
    <xf numFmtId="172" fontId="61" fillId="0" borderId="0" applyFill="0" applyBorder="0" applyAlignment="0"/>
    <xf numFmtId="0" fontId="40" fillId="21" borderId="3" applyNumberFormat="0" applyAlignment="0" applyProtection="0"/>
    <xf numFmtId="0" fontId="40" fillId="21" borderId="3" applyNumberFormat="0" applyAlignment="0" applyProtection="0"/>
    <xf numFmtId="0" fontId="85" fillId="54" borderId="14" applyNumberFormat="0" applyAlignment="0" applyProtection="0"/>
    <xf numFmtId="0" fontId="40" fillId="21" borderId="3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40" fillId="21" borderId="3" applyNumberFormat="0" applyAlignment="0" applyProtection="0"/>
    <xf numFmtId="0" fontId="40" fillId="21" borderId="3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40" fillId="21" borderId="3" applyNumberFormat="0" applyAlignment="0" applyProtection="0"/>
    <xf numFmtId="0" fontId="40" fillId="21" borderId="3" applyNumberFormat="0" applyAlignment="0" applyProtection="0"/>
    <xf numFmtId="0" fontId="40" fillId="21" borderId="3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40" fillId="21" borderId="3" applyNumberFormat="0" applyAlignment="0" applyProtection="0"/>
    <xf numFmtId="0" fontId="40" fillId="21" borderId="3" applyNumberFormat="0" applyAlignment="0" applyProtection="0"/>
    <xf numFmtId="0" fontId="40" fillId="21" borderId="3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85" fillId="54" borderId="14" applyNumberFormat="0" applyAlignment="0" applyProtection="0"/>
    <xf numFmtId="0" fontId="52" fillId="0" borderId="0"/>
    <xf numFmtId="0" fontId="72" fillId="0" borderId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41" fillId="22" borderId="4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86" fillId="55" borderId="15" applyNumberFormat="0" applyAlignment="0" applyProtection="0"/>
    <xf numFmtId="0" fontId="41" fillId="22" borderId="4" applyNumberFormat="0" applyAlignment="0" applyProtection="0"/>
    <xf numFmtId="0" fontId="41" fillId="22" borderId="4" applyNumberFormat="0" applyAlignment="0" applyProtection="0"/>
    <xf numFmtId="0" fontId="41" fillId="22" borderId="4" applyNumberFormat="0" applyAlignment="0" applyProtection="0"/>
    <xf numFmtId="166" fontId="6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37" fontId="31" fillId="0" borderId="0" applyFill="0" applyBorder="0" applyAlignment="0" applyProtection="0"/>
    <xf numFmtId="0" fontId="61" fillId="0" borderId="0"/>
    <xf numFmtId="0" fontId="61" fillId="0" borderId="0"/>
    <xf numFmtId="0" fontId="61" fillId="0" borderId="0"/>
    <xf numFmtId="37" fontId="31" fillId="0" borderId="0" applyFill="0" applyBorder="0" applyAlignment="0" applyProtection="0"/>
    <xf numFmtId="37" fontId="31" fillId="0" borderId="0" applyFill="0" applyBorder="0" applyAlignment="0" applyProtection="0"/>
    <xf numFmtId="37" fontId="31" fillId="0" borderId="0" applyFill="0" applyBorder="0" applyAlignment="0" applyProtection="0"/>
    <xf numFmtId="37" fontId="31" fillId="0" borderId="0" applyFill="0" applyBorder="0" applyAlignment="0" applyProtection="0"/>
    <xf numFmtId="37" fontId="31" fillId="0" borderId="0" applyFill="0" applyBorder="0" applyAlignment="0" applyProtection="0"/>
    <xf numFmtId="177" fontId="62" fillId="0" borderId="0" applyNumberFormat="0" applyFill="0" applyAlignment="0" applyProtection="0"/>
    <xf numFmtId="0" fontId="61" fillId="0" borderId="0"/>
    <xf numFmtId="172" fontId="61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165" fontId="31" fillId="0" borderId="0" applyFill="0" applyBorder="0" applyAlignment="0" applyProtection="0"/>
    <xf numFmtId="165" fontId="31" fillId="0" borderId="0" applyFill="0" applyBorder="0" applyAlignment="0" applyProtection="0"/>
    <xf numFmtId="178" fontId="31" fillId="0" borderId="0" applyFill="0" applyBorder="0" applyAlignment="0" applyProtection="0"/>
    <xf numFmtId="178" fontId="31" fillId="0" borderId="0" applyFill="0" applyBorder="0" applyAlignment="0" applyProtection="0"/>
    <xf numFmtId="14" fontId="63" fillId="0" borderId="0" applyFill="0" applyBorder="0" applyAlignment="0"/>
    <xf numFmtId="178" fontId="31" fillId="0" borderId="0" applyFill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7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8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0" fontId="82" fillId="51" borderId="0" applyNumberFormat="0" applyBorder="0" applyAlignment="0" applyProtection="0"/>
    <xf numFmtId="166" fontId="61" fillId="0" borderId="0" applyFill="0" applyBorder="0" applyAlignment="0"/>
    <xf numFmtId="172" fontId="61" fillId="0" borderId="0" applyFill="0" applyBorder="0" applyAlignment="0"/>
    <xf numFmtId="166" fontId="61" fillId="0" borderId="0" applyFill="0" applyBorder="0" applyAlignment="0"/>
    <xf numFmtId="176" fontId="61" fillId="0" borderId="0" applyFill="0" applyBorder="0" applyAlignment="0"/>
    <xf numFmtId="172" fontId="61" fillId="0" borderId="0" applyFill="0" applyBorder="0" applyAlignment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2" fontId="31" fillId="0" borderId="0" applyFill="0" applyBorder="0" applyAlignment="0" applyProtection="0"/>
    <xf numFmtId="2" fontId="31" fillId="0" borderId="0" applyFill="0" applyBorder="0" applyAlignment="0" applyProtection="0"/>
    <xf numFmtId="0" fontId="39" fillId="4" borderId="0" applyNumberFormat="0" applyBorder="0" applyAlignment="0" applyProtection="0"/>
    <xf numFmtId="0" fontId="84" fillId="53" borderId="0" applyNumberFormat="0" applyBorder="0" applyAlignment="0" applyProtection="0"/>
    <xf numFmtId="0" fontId="39" fillId="4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84" fillId="53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38" fontId="32" fillId="23" borderId="0" applyNumberFormat="0" applyBorder="0" applyAlignment="0" applyProtection="0"/>
    <xf numFmtId="38" fontId="32" fillId="23" borderId="0" applyNumberFormat="0" applyBorder="0" applyAlignment="0" applyProtection="0"/>
    <xf numFmtId="0" fontId="58" fillId="0" borderId="0" applyFont="0" applyAlignment="0"/>
    <xf numFmtId="0" fontId="64" fillId="0" borderId="6" applyNumberFormat="0" applyAlignment="0" applyProtection="0">
      <alignment horizontal="left" vertical="center"/>
    </xf>
    <xf numFmtId="0" fontId="64" fillId="0" borderId="7">
      <alignment horizontal="left" vertical="center"/>
    </xf>
    <xf numFmtId="14" fontId="58" fillId="24" borderId="8">
      <alignment horizontal="center" vertical="center" wrapText="1"/>
    </xf>
    <xf numFmtId="0" fontId="47" fillId="0" borderId="9" applyNumberFormat="0" applyFill="0" applyAlignment="0" applyProtection="0"/>
    <xf numFmtId="0" fontId="47" fillId="0" borderId="9" applyNumberFormat="0" applyFill="0" applyAlignment="0" applyProtection="0"/>
    <xf numFmtId="0" fontId="90" fillId="0" borderId="17" applyNumberFormat="0" applyFill="0" applyAlignment="0" applyProtection="0"/>
    <xf numFmtId="0" fontId="47" fillId="0" borderId="9" applyNumberFormat="0" applyFill="0" applyAlignment="0" applyProtection="0"/>
    <xf numFmtId="0" fontId="90" fillId="0" borderId="17" applyNumberFormat="0" applyFill="0" applyAlignment="0" applyProtection="0"/>
    <xf numFmtId="0" fontId="90" fillId="0" borderId="17" applyNumberFormat="0" applyFill="0" applyAlignment="0" applyProtection="0"/>
    <xf numFmtId="0" fontId="90" fillId="0" borderId="17" applyNumberFormat="0" applyFill="0" applyAlignment="0" applyProtection="0"/>
    <xf numFmtId="0" fontId="47" fillId="0" borderId="9" applyNumberFormat="0" applyFill="0" applyAlignment="0" applyProtection="0"/>
    <xf numFmtId="0" fontId="47" fillId="0" borderId="9" applyNumberFormat="0" applyFill="0" applyAlignment="0" applyProtection="0"/>
    <xf numFmtId="0" fontId="90" fillId="0" borderId="17" applyNumberFormat="0" applyFill="0" applyAlignment="0" applyProtection="0"/>
    <xf numFmtId="0" fontId="90" fillId="0" borderId="17" applyNumberFormat="0" applyFill="0" applyAlignment="0" applyProtection="0"/>
    <xf numFmtId="0" fontId="90" fillId="0" borderId="17" applyNumberFormat="0" applyFill="0" applyAlignment="0" applyProtection="0"/>
    <xf numFmtId="0" fontId="90" fillId="0" borderId="17" applyNumberFormat="0" applyFill="0" applyAlignment="0" applyProtection="0"/>
    <xf numFmtId="0" fontId="47" fillId="0" borderId="9" applyNumberFormat="0" applyFill="0" applyAlignment="0" applyProtection="0"/>
    <xf numFmtId="0" fontId="47" fillId="0" borderId="9" applyNumberFormat="0" applyFill="0" applyAlignment="0" applyProtection="0"/>
    <xf numFmtId="0" fontId="47" fillId="0" borderId="9" applyNumberFormat="0" applyFill="0" applyAlignment="0" applyProtection="0"/>
    <xf numFmtId="0" fontId="90" fillId="0" borderId="17" applyNumberFormat="0" applyFill="0" applyAlignment="0" applyProtection="0"/>
    <xf numFmtId="0" fontId="90" fillId="0" borderId="17" applyNumberFormat="0" applyFill="0" applyAlignment="0" applyProtection="0"/>
    <xf numFmtId="0" fontId="90" fillId="0" borderId="17" applyNumberFormat="0" applyFill="0" applyAlignment="0" applyProtection="0"/>
    <xf numFmtId="0" fontId="90" fillId="0" borderId="17" applyNumberFormat="0" applyFill="0" applyAlignment="0" applyProtection="0"/>
    <xf numFmtId="0" fontId="90" fillId="0" borderId="17" applyNumberFormat="0" applyFill="0" applyAlignment="0" applyProtection="0"/>
    <xf numFmtId="0" fontId="47" fillId="0" borderId="9" applyNumberFormat="0" applyFill="0" applyAlignment="0" applyProtection="0"/>
    <xf numFmtId="0" fontId="47" fillId="0" borderId="9" applyNumberFormat="0" applyFill="0" applyAlignment="0" applyProtection="0"/>
    <xf numFmtId="0" fontId="47" fillId="0" borderId="9" applyNumberFormat="0" applyFill="0" applyAlignment="0" applyProtection="0"/>
    <xf numFmtId="0" fontId="48" fillId="0" borderId="10" applyNumberFormat="0" applyFill="0" applyAlignment="0" applyProtection="0"/>
    <xf numFmtId="0" fontId="48" fillId="0" borderId="10" applyNumberFormat="0" applyFill="0" applyAlignment="0" applyProtection="0"/>
    <xf numFmtId="0" fontId="91" fillId="0" borderId="18" applyNumberFormat="0" applyFill="0" applyAlignment="0" applyProtection="0"/>
    <xf numFmtId="0" fontId="48" fillId="0" borderId="10" applyNumberFormat="0" applyFill="0" applyAlignment="0" applyProtection="0"/>
    <xf numFmtId="0" fontId="91" fillId="0" borderId="18" applyNumberFormat="0" applyFill="0" applyAlignment="0" applyProtection="0"/>
    <xf numFmtId="0" fontId="91" fillId="0" borderId="18" applyNumberFormat="0" applyFill="0" applyAlignment="0" applyProtection="0"/>
    <xf numFmtId="0" fontId="91" fillId="0" borderId="18" applyNumberFormat="0" applyFill="0" applyAlignment="0" applyProtection="0"/>
    <xf numFmtId="0" fontId="48" fillId="0" borderId="10" applyNumberFormat="0" applyFill="0" applyAlignment="0" applyProtection="0"/>
    <xf numFmtId="0" fontId="48" fillId="0" borderId="10" applyNumberFormat="0" applyFill="0" applyAlignment="0" applyProtection="0"/>
    <xf numFmtId="0" fontId="91" fillId="0" borderId="18" applyNumberFormat="0" applyFill="0" applyAlignment="0" applyProtection="0"/>
    <xf numFmtId="0" fontId="91" fillId="0" borderId="18" applyNumberFormat="0" applyFill="0" applyAlignment="0" applyProtection="0"/>
    <xf numFmtId="0" fontId="91" fillId="0" borderId="18" applyNumberFormat="0" applyFill="0" applyAlignment="0" applyProtection="0"/>
    <xf numFmtId="0" fontId="91" fillId="0" borderId="18" applyNumberFormat="0" applyFill="0" applyAlignment="0" applyProtection="0"/>
    <xf numFmtId="0" fontId="48" fillId="0" borderId="10" applyNumberFormat="0" applyFill="0" applyAlignment="0" applyProtection="0"/>
    <xf numFmtId="0" fontId="48" fillId="0" borderId="10" applyNumberFormat="0" applyFill="0" applyAlignment="0" applyProtection="0"/>
    <xf numFmtId="0" fontId="48" fillId="0" borderId="10" applyNumberFormat="0" applyFill="0" applyAlignment="0" applyProtection="0"/>
    <xf numFmtId="0" fontId="91" fillId="0" borderId="18" applyNumberFormat="0" applyFill="0" applyAlignment="0" applyProtection="0"/>
    <xf numFmtId="0" fontId="91" fillId="0" borderId="18" applyNumberFormat="0" applyFill="0" applyAlignment="0" applyProtection="0"/>
    <xf numFmtId="0" fontId="91" fillId="0" borderId="18" applyNumberFormat="0" applyFill="0" applyAlignment="0" applyProtection="0"/>
    <xf numFmtId="0" fontId="91" fillId="0" borderId="18" applyNumberFormat="0" applyFill="0" applyAlignment="0" applyProtection="0"/>
    <xf numFmtId="0" fontId="91" fillId="0" borderId="18" applyNumberFormat="0" applyFill="0" applyAlignment="0" applyProtection="0"/>
    <xf numFmtId="0" fontId="48" fillId="0" borderId="10" applyNumberFormat="0" applyFill="0" applyAlignment="0" applyProtection="0"/>
    <xf numFmtId="0" fontId="48" fillId="0" borderId="10" applyNumberFormat="0" applyFill="0" applyAlignment="0" applyProtection="0"/>
    <xf numFmtId="0" fontId="48" fillId="0" borderId="10" applyNumberFormat="0" applyFill="0" applyAlignment="0" applyProtection="0"/>
    <xf numFmtId="0" fontId="49" fillId="0" borderId="11" applyNumberFormat="0" applyFill="0" applyAlignment="0" applyProtection="0"/>
    <xf numFmtId="0" fontId="49" fillId="0" borderId="11" applyNumberFormat="0" applyFill="0" applyAlignment="0" applyProtection="0"/>
    <xf numFmtId="0" fontId="92" fillId="0" borderId="19" applyNumberFormat="0" applyFill="0" applyAlignment="0" applyProtection="0"/>
    <xf numFmtId="0" fontId="49" fillId="0" borderId="11" applyNumberFormat="0" applyFill="0" applyAlignment="0" applyProtection="0"/>
    <xf numFmtId="0" fontId="92" fillId="0" borderId="19" applyNumberFormat="0" applyFill="0" applyAlignment="0" applyProtection="0"/>
    <xf numFmtId="0" fontId="92" fillId="0" borderId="19" applyNumberFormat="0" applyFill="0" applyAlignment="0" applyProtection="0"/>
    <xf numFmtId="0" fontId="92" fillId="0" borderId="19" applyNumberFormat="0" applyFill="0" applyAlignment="0" applyProtection="0"/>
    <xf numFmtId="0" fontId="49" fillId="0" borderId="11" applyNumberFormat="0" applyFill="0" applyAlignment="0" applyProtection="0"/>
    <xf numFmtId="0" fontId="49" fillId="0" borderId="11" applyNumberFormat="0" applyFill="0" applyAlignment="0" applyProtection="0"/>
    <xf numFmtId="0" fontId="92" fillId="0" borderId="19" applyNumberFormat="0" applyFill="0" applyAlignment="0" applyProtection="0"/>
    <xf numFmtId="0" fontId="92" fillId="0" borderId="19" applyNumberFormat="0" applyFill="0" applyAlignment="0" applyProtection="0"/>
    <xf numFmtId="0" fontId="92" fillId="0" borderId="19" applyNumberFormat="0" applyFill="0" applyAlignment="0" applyProtection="0"/>
    <xf numFmtId="0" fontId="92" fillId="0" borderId="19" applyNumberFormat="0" applyFill="0" applyAlignment="0" applyProtection="0"/>
    <xf numFmtId="0" fontId="49" fillId="0" borderId="11" applyNumberFormat="0" applyFill="0" applyAlignment="0" applyProtection="0"/>
    <xf numFmtId="0" fontId="49" fillId="0" borderId="11" applyNumberFormat="0" applyFill="0" applyAlignment="0" applyProtection="0"/>
    <xf numFmtId="0" fontId="49" fillId="0" borderId="11" applyNumberFormat="0" applyFill="0" applyAlignment="0" applyProtection="0"/>
    <xf numFmtId="0" fontId="92" fillId="0" borderId="19" applyNumberFormat="0" applyFill="0" applyAlignment="0" applyProtection="0"/>
    <xf numFmtId="0" fontId="92" fillId="0" borderId="19" applyNumberFormat="0" applyFill="0" applyAlignment="0" applyProtection="0"/>
    <xf numFmtId="0" fontId="92" fillId="0" borderId="19" applyNumberFormat="0" applyFill="0" applyAlignment="0" applyProtection="0"/>
    <xf numFmtId="0" fontId="92" fillId="0" borderId="19" applyNumberFormat="0" applyFill="0" applyAlignment="0" applyProtection="0"/>
    <xf numFmtId="0" fontId="92" fillId="0" borderId="19" applyNumberFormat="0" applyFill="0" applyAlignment="0" applyProtection="0"/>
    <xf numFmtId="0" fontId="49" fillId="0" borderId="11" applyNumberFormat="0" applyFill="0" applyAlignment="0" applyProtection="0"/>
    <xf numFmtId="0" fontId="49" fillId="0" borderId="11" applyNumberFormat="0" applyFill="0" applyAlignment="0" applyProtection="0"/>
    <xf numFmtId="0" fontId="49" fillId="0" borderId="11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179" fontId="31" fillId="0" borderId="0">
      <protection locked="0"/>
    </xf>
    <xf numFmtId="179" fontId="31" fillId="0" borderId="0">
      <protection locked="0"/>
    </xf>
    <xf numFmtId="0" fontId="65" fillId="0" borderId="0"/>
    <xf numFmtId="0" fontId="66" fillId="0" borderId="0"/>
    <xf numFmtId="0" fontId="67" fillId="0" borderId="12" applyNumberFormat="0" applyFill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0" fontId="83" fillId="52" borderId="0" applyNumberFormat="0" applyBorder="0" applyAlignment="0" applyProtection="0"/>
    <xf numFmtId="10" fontId="32" fillId="25" borderId="1" applyNumberFormat="0" applyBorder="0" applyAlignment="0" applyProtection="0"/>
    <xf numFmtId="10" fontId="32" fillId="25" borderId="1" applyNumberFormat="0" applyBorder="0" applyAlignment="0" applyProtection="0"/>
    <xf numFmtId="0" fontId="43" fillId="7" borderId="3" applyNumberFormat="0" applyAlignment="0" applyProtection="0"/>
    <xf numFmtId="0" fontId="88" fillId="56" borderId="14" applyNumberFormat="0" applyAlignment="0" applyProtection="0"/>
    <xf numFmtId="0" fontId="43" fillId="7" borderId="3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43" fillId="7" borderId="3" applyNumberFormat="0" applyAlignment="0" applyProtection="0"/>
    <xf numFmtId="0" fontId="43" fillId="7" borderId="3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43" fillId="7" borderId="3" applyNumberFormat="0" applyAlignment="0" applyProtection="0"/>
    <xf numFmtId="0" fontId="43" fillId="7" borderId="3" applyNumberFormat="0" applyAlignment="0" applyProtection="0"/>
    <xf numFmtId="0" fontId="43" fillId="7" borderId="3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88" fillId="56" borderId="14" applyNumberFormat="0" applyAlignment="0" applyProtection="0"/>
    <xf numFmtId="0" fontId="43" fillId="7" borderId="3" applyNumberFormat="0" applyAlignment="0" applyProtection="0"/>
    <xf numFmtId="0" fontId="43" fillId="7" borderId="3" applyNumberFormat="0" applyAlignment="0" applyProtection="0"/>
    <xf numFmtId="0" fontId="43" fillId="7" borderId="3" applyNumberFormat="0" applyAlignment="0" applyProtection="0"/>
    <xf numFmtId="166" fontId="61" fillId="0" borderId="0" applyFill="0" applyBorder="0" applyAlignment="0"/>
    <xf numFmtId="172" fontId="61" fillId="0" borderId="0" applyFill="0" applyBorder="0" applyAlignment="0"/>
    <xf numFmtId="166" fontId="61" fillId="0" borderId="0" applyFill="0" applyBorder="0" applyAlignment="0"/>
    <xf numFmtId="176" fontId="61" fillId="0" borderId="0" applyFill="0" applyBorder="0" applyAlignment="0"/>
    <xf numFmtId="172" fontId="61" fillId="0" borderId="0" applyFill="0" applyBorder="0" applyAlignment="0"/>
    <xf numFmtId="0" fontId="42" fillId="0" borderId="5" applyNumberFormat="0" applyFill="0" applyAlignment="0" applyProtection="0"/>
    <xf numFmtId="0" fontId="87" fillId="0" borderId="16" applyNumberFormat="0" applyFill="0" applyAlignment="0" applyProtection="0"/>
    <xf numFmtId="0" fontId="42" fillId="0" borderId="5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42" fillId="0" borderId="5" applyNumberFormat="0" applyFill="0" applyAlignment="0" applyProtection="0"/>
    <xf numFmtId="0" fontId="42" fillId="0" borderId="5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42" fillId="0" borderId="5" applyNumberFormat="0" applyFill="0" applyAlignment="0" applyProtection="0"/>
    <xf numFmtId="0" fontId="42" fillId="0" borderId="5" applyNumberFormat="0" applyFill="0" applyAlignment="0" applyProtection="0"/>
    <xf numFmtId="0" fontId="42" fillId="0" borderId="5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87" fillId="0" borderId="16" applyNumberFormat="0" applyFill="0" applyAlignment="0" applyProtection="0"/>
    <xf numFmtId="0" fontId="42" fillId="0" borderId="5" applyNumberFormat="0" applyFill="0" applyAlignment="0" applyProtection="0"/>
    <xf numFmtId="0" fontId="42" fillId="0" borderId="5" applyNumberFormat="0" applyFill="0" applyAlignment="0" applyProtection="0"/>
    <xf numFmtId="0" fontId="42" fillId="0" borderId="5" applyNumberFormat="0" applyFill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45" fillId="26" borderId="0" applyNumberFormat="0" applyBorder="0" applyAlignment="0" applyProtection="0"/>
    <xf numFmtId="0" fontId="93" fillId="57" borderId="0" applyNumberFormat="0" applyBorder="0" applyAlignment="0" applyProtection="0"/>
    <xf numFmtId="0" fontId="45" fillId="26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45" fillId="26" borderId="0" applyNumberFormat="0" applyBorder="0" applyAlignment="0" applyProtection="0"/>
    <xf numFmtId="0" fontId="45" fillId="26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45" fillId="26" borderId="0" applyNumberFormat="0" applyBorder="0" applyAlignment="0" applyProtection="0"/>
    <xf numFmtId="0" fontId="45" fillId="26" borderId="0" applyNumberFormat="0" applyBorder="0" applyAlignment="0" applyProtection="0"/>
    <xf numFmtId="0" fontId="45" fillId="26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93" fillId="57" borderId="0" applyNumberFormat="0" applyBorder="0" applyAlignment="0" applyProtection="0"/>
    <xf numFmtId="0" fontId="45" fillId="26" borderId="0" applyNumberFormat="0" applyBorder="0" applyAlignment="0" applyProtection="0"/>
    <xf numFmtId="0" fontId="45" fillId="26" borderId="0" applyNumberFormat="0" applyBorder="0" applyAlignment="0" applyProtection="0"/>
    <xf numFmtId="0" fontId="45" fillId="26" borderId="0" applyNumberFormat="0" applyBorder="0" applyAlignment="0" applyProtection="0"/>
    <xf numFmtId="37" fontId="62" fillId="0" borderId="0"/>
    <xf numFmtId="180" fontId="68" fillId="0" borderId="0"/>
    <xf numFmtId="0" fontId="36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8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81" fillId="0" borderId="0"/>
    <xf numFmtId="0" fontId="8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94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95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81" fillId="0" borderId="0"/>
    <xf numFmtId="0" fontId="81" fillId="0" borderId="0"/>
    <xf numFmtId="0" fontId="81" fillId="0" borderId="0"/>
    <xf numFmtId="0" fontId="8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1" fillId="0" borderId="0"/>
    <xf numFmtId="0" fontId="31" fillId="0" borderId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4" fillId="0" borderId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81" fillId="0" borderId="0"/>
    <xf numFmtId="0" fontId="81" fillId="0" borderId="0"/>
    <xf numFmtId="0" fontId="6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7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1" fillId="0" borderId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4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7" fillId="0" borderId="0"/>
    <xf numFmtId="0" fontId="37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7" fillId="0" borderId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81" fillId="0" borderId="0"/>
    <xf numFmtId="0" fontId="81" fillId="0" borderId="0"/>
    <xf numFmtId="0" fontId="81" fillId="0" borderId="0"/>
    <xf numFmtId="0" fontId="8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81" fillId="0" borderId="0"/>
    <xf numFmtId="0" fontId="81" fillId="0" borderId="0"/>
    <xf numFmtId="0" fontId="81" fillId="0" borderId="0"/>
    <xf numFmtId="0" fontId="8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70" fillId="0" borderId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56" fillId="58" borderId="20" applyNumberFormat="0" applyFont="0" applyAlignment="0" applyProtection="0"/>
    <xf numFmtId="0" fontId="21" fillId="58" borderId="20" applyNumberFormat="0" applyFont="0" applyAlignment="0" applyProtection="0"/>
    <xf numFmtId="0" fontId="30" fillId="58" borderId="20" applyNumberFormat="0" applyFont="0" applyAlignment="0" applyProtection="0"/>
    <xf numFmtId="0" fontId="21" fillId="58" borderId="20" applyNumberFormat="0" applyFont="0" applyAlignment="0" applyProtection="0"/>
    <xf numFmtId="0" fontId="29" fillId="58" borderId="20" applyNumberFormat="0" applyFont="0" applyAlignment="0" applyProtection="0"/>
    <xf numFmtId="0" fontId="21" fillId="58" borderId="20" applyNumberFormat="0" applyFont="0" applyAlignment="0" applyProtection="0"/>
    <xf numFmtId="0" fontId="28" fillId="58" borderId="20" applyNumberFormat="0" applyFont="0" applyAlignment="0" applyProtection="0"/>
    <xf numFmtId="0" fontId="21" fillId="58" borderId="20" applyNumberFormat="0" applyFont="0" applyAlignment="0" applyProtection="0"/>
    <xf numFmtId="0" fontId="27" fillId="58" borderId="20" applyNumberFormat="0" applyFont="0" applyAlignment="0" applyProtection="0"/>
    <xf numFmtId="0" fontId="21" fillId="58" borderId="20" applyNumberFormat="0" applyFont="0" applyAlignment="0" applyProtection="0"/>
    <xf numFmtId="0" fontId="26" fillId="58" borderId="20" applyNumberFormat="0" applyFont="0" applyAlignment="0" applyProtection="0"/>
    <xf numFmtId="0" fontId="21" fillId="58" borderId="20" applyNumberFormat="0" applyFont="0" applyAlignment="0" applyProtection="0"/>
    <xf numFmtId="0" fontId="25" fillId="58" borderId="20" applyNumberFormat="0" applyFont="0" applyAlignment="0" applyProtection="0"/>
    <xf numFmtId="0" fontId="21" fillId="58" borderId="20" applyNumberFormat="0" applyFont="0" applyAlignment="0" applyProtection="0"/>
    <xf numFmtId="0" fontId="24" fillId="58" borderId="20" applyNumberFormat="0" applyFont="0" applyAlignment="0" applyProtection="0"/>
    <xf numFmtId="0" fontId="21" fillId="58" borderId="20" applyNumberFormat="0" applyFont="0" applyAlignment="0" applyProtection="0"/>
    <xf numFmtId="0" fontId="56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21" fillId="58" borderId="20" applyNumberFormat="0" applyFont="0" applyAlignment="0" applyProtection="0"/>
    <xf numFmtId="0" fontId="24" fillId="58" borderId="20" applyNumberFormat="0" applyFont="0" applyAlignment="0" applyProtection="0"/>
    <xf numFmtId="0" fontId="21" fillId="58" borderId="20" applyNumberFormat="0" applyFont="0" applyAlignment="0" applyProtection="0"/>
    <xf numFmtId="0" fontId="24" fillId="58" borderId="20" applyNumberFormat="0" applyFont="0" applyAlignment="0" applyProtection="0"/>
    <xf numFmtId="0" fontId="21" fillId="58" borderId="20" applyNumberFormat="0" applyFont="0" applyAlignment="0" applyProtection="0"/>
    <xf numFmtId="0" fontId="24" fillId="58" borderId="20" applyNumberFormat="0" applyFont="0" applyAlignment="0" applyProtection="0"/>
    <xf numFmtId="0" fontId="21" fillId="58" borderId="20" applyNumberFormat="0" applyFont="0" applyAlignment="0" applyProtection="0"/>
    <xf numFmtId="0" fontId="23" fillId="58" borderId="20" applyNumberFormat="0" applyFont="0" applyAlignment="0" applyProtection="0"/>
    <xf numFmtId="0" fontId="21" fillId="58" borderId="20" applyNumberFormat="0" applyFont="0" applyAlignment="0" applyProtection="0"/>
    <xf numFmtId="0" fontId="22" fillId="58" borderId="20" applyNumberFormat="0" applyFont="0" applyAlignment="0" applyProtection="0"/>
    <xf numFmtId="0" fontId="21" fillId="58" borderId="20" applyNumberFormat="0" applyFont="0" applyAlignment="0" applyProtection="0"/>
    <xf numFmtId="0" fontId="20" fillId="58" borderId="20" applyNumberFormat="0" applyFont="0" applyAlignment="0" applyProtection="0"/>
    <xf numFmtId="0" fontId="19" fillId="58" borderId="20" applyNumberFormat="0" applyFont="0" applyAlignment="0" applyProtection="0"/>
    <xf numFmtId="0" fontId="18" fillId="58" borderId="20" applyNumberFormat="0" applyFont="0" applyAlignment="0" applyProtection="0"/>
    <xf numFmtId="0" fontId="17" fillId="58" borderId="20" applyNumberFormat="0" applyFont="0" applyAlignment="0" applyProtection="0"/>
    <xf numFmtId="0" fontId="16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15" fillId="58" borderId="20" applyNumberFormat="0" applyFont="0" applyAlignment="0" applyProtection="0"/>
    <xf numFmtId="0" fontId="14" fillId="58" borderId="20" applyNumberFormat="0" applyFont="0" applyAlignment="0" applyProtection="0"/>
    <xf numFmtId="0" fontId="13" fillId="58" borderId="20" applyNumberFormat="0" applyFont="0" applyAlignment="0" applyProtection="0"/>
    <xf numFmtId="0" fontId="12" fillId="58" borderId="20" applyNumberFormat="0" applyFont="0" applyAlignment="0" applyProtection="0"/>
    <xf numFmtId="0" fontId="11" fillId="58" borderId="20" applyNumberFormat="0" applyFont="0" applyAlignment="0" applyProtection="0"/>
    <xf numFmtId="0" fontId="10" fillId="58" borderId="20" applyNumberFormat="0" applyFont="0" applyAlignment="0" applyProtection="0"/>
    <xf numFmtId="0" fontId="9" fillId="58" borderId="20" applyNumberFormat="0" applyFont="0" applyAlignment="0" applyProtection="0"/>
    <xf numFmtId="0" fontId="8" fillId="58" borderId="20" applyNumberFormat="0" applyFont="0" applyAlignment="0" applyProtection="0"/>
    <xf numFmtId="0" fontId="7" fillId="58" borderId="20" applyNumberFormat="0" applyFont="0" applyAlignment="0" applyProtection="0"/>
    <xf numFmtId="0" fontId="6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5" fillId="58" borderId="20" applyNumberFormat="0" applyFont="0" applyAlignment="0" applyProtection="0"/>
    <xf numFmtId="0" fontId="4" fillId="58" borderId="20" applyNumberFormat="0" applyFont="0" applyAlignment="0" applyProtection="0"/>
    <xf numFmtId="0" fontId="3" fillId="58" borderId="20" applyNumberFormat="0" applyFont="0" applyAlignment="0" applyProtection="0"/>
    <xf numFmtId="0" fontId="2" fillId="58" borderId="20" applyNumberFormat="0" applyFont="0" applyAlignment="0" applyProtection="0"/>
    <xf numFmtId="0" fontId="1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53" fillId="27" borderId="13" applyNumberFormat="0" applyFont="0" applyAlignment="0" applyProtection="0"/>
    <xf numFmtId="0" fontId="53" fillId="27" borderId="13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37" fillId="58" borderId="20" applyNumberFormat="0" applyFont="0" applyAlignment="0" applyProtection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44" fontId="102" fillId="0" borderId="0" applyFont="0" applyFill="0" applyBorder="0" applyAlignment="0" applyProtection="0"/>
  </cellStyleXfs>
  <cellXfs count="197">
    <xf numFmtId="0" fontId="0" fillId="0" borderId="0" xfId="0"/>
    <xf numFmtId="181" fontId="0" fillId="0" borderId="0" xfId="0" applyNumberFormat="1"/>
    <xf numFmtId="181" fontId="0" fillId="0" borderId="22" xfId="0" applyNumberFormat="1" applyBorder="1"/>
    <xf numFmtId="182" fontId="0" fillId="0" borderId="24" xfId="0" applyNumberFormat="1" applyBorder="1" applyAlignment="1">
      <alignment horizontal="center"/>
    </xf>
    <xf numFmtId="0" fontId="0" fillId="0" borderId="25" xfId="0" applyBorder="1"/>
    <xf numFmtId="0" fontId="0" fillId="0" borderId="23" xfId="0" applyBorder="1"/>
    <xf numFmtId="0" fontId="0" fillId="0" borderId="24" xfId="0" applyBorder="1"/>
    <xf numFmtId="181" fontId="0" fillId="0" borderId="24" xfId="0" applyNumberFormat="1" applyBorder="1"/>
    <xf numFmtId="0" fontId="0" fillId="59" borderId="21" xfId="0" applyFill="1" applyBorder="1" applyAlignment="1">
      <alignment horizontal="center"/>
    </xf>
    <xf numFmtId="0" fontId="0" fillId="59" borderId="26" xfId="0" applyFill="1" applyBorder="1" applyAlignment="1">
      <alignment horizontal="center"/>
    </xf>
    <xf numFmtId="182" fontId="0" fillId="0" borderId="23" xfId="0" applyNumberFormat="1" applyBorder="1" applyAlignment="1">
      <alignment horizontal="center"/>
    </xf>
    <xf numFmtId="181" fontId="0" fillId="0" borderId="23" xfId="0" applyNumberFormat="1" applyBorder="1"/>
    <xf numFmtId="0" fontId="0" fillId="0" borderId="21" xfId="0" applyBorder="1"/>
    <xf numFmtId="181" fontId="0" fillId="0" borderId="21" xfId="0" applyNumberFormat="1" applyBorder="1"/>
    <xf numFmtId="181" fontId="0" fillId="0" borderId="26" xfId="0" applyNumberFormat="1" applyBorder="1"/>
    <xf numFmtId="182" fontId="0" fillId="0" borderId="25" xfId="0" applyNumberFormat="1" applyBorder="1" applyAlignment="1">
      <alignment horizontal="center"/>
    </xf>
    <xf numFmtId="0" fontId="34" fillId="0" borderId="0" xfId="0" applyFont="1"/>
    <xf numFmtId="0" fontId="96" fillId="0" borderId="0" xfId="0" applyFont="1" applyAlignment="1">
      <alignment horizontal="left"/>
    </xf>
    <xf numFmtId="8" fontId="97" fillId="0" borderId="0" xfId="0" applyNumberFormat="1" applyFont="1"/>
    <xf numFmtId="8" fontId="0" fillId="0" borderId="0" xfId="0" applyNumberFormat="1"/>
    <xf numFmtId="0" fontId="97" fillId="0" borderId="1" xfId="0" applyFont="1" applyBorder="1" applyAlignment="1">
      <alignment horizontal="center"/>
    </xf>
    <xf numFmtId="0" fontId="97" fillId="0" borderId="0" xfId="0" applyFont="1"/>
    <xf numFmtId="0" fontId="0" fillId="0" borderId="1" xfId="0" applyBorder="1"/>
    <xf numFmtId="0" fontId="0" fillId="0" borderId="0" xfId="0" applyAlignment="1">
      <alignment horizontal="right" vertical="center"/>
    </xf>
    <xf numFmtId="0" fontId="0" fillId="0" borderId="27" xfId="0" applyBorder="1" applyAlignment="1">
      <alignment horizontal="right" vertical="center" wrapText="1"/>
    </xf>
    <xf numFmtId="164" fontId="0" fillId="0" borderId="0" xfId="0" applyNumberFormat="1"/>
    <xf numFmtId="0" fontId="0" fillId="0" borderId="27" xfId="0" applyBorder="1" applyAlignment="1">
      <alignment vertical="center" wrapText="1"/>
    </xf>
    <xf numFmtId="4" fontId="0" fillId="0" borderId="27" xfId="0" applyNumberFormat="1" applyBorder="1" applyAlignment="1">
      <alignment vertical="center" wrapText="1"/>
    </xf>
    <xf numFmtId="0" fontId="98" fillId="0" borderId="0" xfId="0" applyFont="1"/>
    <xf numFmtId="0" fontId="98" fillId="59" borderId="21" xfId="0" applyFont="1" applyFill="1" applyBorder="1" applyAlignment="1">
      <alignment horizontal="center"/>
    </xf>
    <xf numFmtId="0" fontId="98" fillId="59" borderId="26" xfId="0" applyFont="1" applyFill="1" applyBorder="1" applyAlignment="1">
      <alignment horizontal="center"/>
    </xf>
    <xf numFmtId="182" fontId="98" fillId="0" borderId="24" xfId="0" applyNumberFormat="1" applyFont="1" applyBorder="1" applyAlignment="1">
      <alignment horizontal="center"/>
    </xf>
    <xf numFmtId="0" fontId="98" fillId="0" borderId="24" xfId="0" applyFont="1" applyBorder="1"/>
    <xf numFmtId="181" fontId="98" fillId="0" borderId="24" xfId="0" applyNumberFormat="1" applyFont="1" applyBorder="1"/>
    <xf numFmtId="181" fontId="98" fillId="0" borderId="22" xfId="0" applyNumberFormat="1" applyFont="1" applyBorder="1"/>
    <xf numFmtId="0" fontId="98" fillId="0" borderId="25" xfId="0" applyFont="1" applyBorder="1"/>
    <xf numFmtId="0" fontId="98" fillId="0" borderId="21" xfId="0" applyFont="1" applyBorder="1"/>
    <xf numFmtId="181" fontId="98" fillId="0" borderId="21" xfId="0" applyNumberFormat="1" applyFont="1" applyBorder="1"/>
    <xf numFmtId="181" fontId="98" fillId="0" borderId="26" xfId="0" applyNumberFormat="1" applyFont="1" applyBorder="1"/>
    <xf numFmtId="181" fontId="98" fillId="0" borderId="0" xfId="0" applyNumberFormat="1" applyFont="1"/>
    <xf numFmtId="0" fontId="34" fillId="0" borderId="24" xfId="0" applyFont="1" applyBorder="1"/>
    <xf numFmtId="181" fontId="64" fillId="0" borderId="26" xfId="0" applyNumberFormat="1" applyFont="1" applyBorder="1"/>
    <xf numFmtId="0" fontId="34" fillId="59" borderId="21" xfId="0" applyFont="1" applyFill="1" applyBorder="1" applyAlignment="1">
      <alignment horizontal="center"/>
    </xf>
    <xf numFmtId="0" fontId="34" fillId="59" borderId="26" xfId="0" applyFont="1" applyFill="1" applyBorder="1" applyAlignment="1">
      <alignment horizontal="center"/>
    </xf>
    <xf numFmtId="17" fontId="0" fillId="0" borderId="0" xfId="0" applyNumberFormat="1"/>
    <xf numFmtId="181" fontId="34" fillId="0" borderId="0" xfId="0" applyNumberFormat="1" applyFont="1"/>
    <xf numFmtId="182" fontId="34" fillId="0" borderId="24" xfId="0" applyNumberFormat="1" applyFont="1" applyBorder="1" applyAlignment="1">
      <alignment horizontal="center"/>
    </xf>
    <xf numFmtId="0" fontId="64" fillId="0" borderId="27" xfId="0" applyFont="1" applyBorder="1" applyAlignment="1">
      <alignment vertical="center" wrapText="1"/>
    </xf>
    <xf numFmtId="0" fontId="34" fillId="0" borderId="27" xfId="0" applyFont="1" applyBorder="1" applyAlignment="1">
      <alignment vertical="center" wrapText="1"/>
    </xf>
    <xf numFmtId="43" fontId="0" fillId="0" borderId="0" xfId="0" applyNumberFormat="1"/>
    <xf numFmtId="0" fontId="34" fillId="0" borderId="24" xfId="3451" applyFont="1" applyBorder="1"/>
    <xf numFmtId="181" fontId="64" fillId="0" borderId="26" xfId="3451" applyNumberFormat="1" applyFont="1" applyBorder="1"/>
    <xf numFmtId="0" fontId="34" fillId="59" borderId="21" xfId="3451" applyFont="1" applyFill="1" applyBorder="1" applyAlignment="1">
      <alignment horizontal="center"/>
    </xf>
    <xf numFmtId="0" fontId="34" fillId="59" borderId="26" xfId="3451" applyFont="1" applyFill="1" applyBorder="1" applyAlignment="1">
      <alignment horizontal="center"/>
    </xf>
    <xf numFmtId="0" fontId="34" fillId="59" borderId="6" xfId="3451" applyFont="1" applyFill="1" applyBorder="1" applyAlignment="1">
      <alignment horizontal="center"/>
    </xf>
    <xf numFmtId="182" fontId="34" fillId="0" borderId="24" xfId="3451" applyNumberFormat="1" applyFont="1" applyBorder="1" applyAlignment="1">
      <alignment horizontal="center"/>
    </xf>
    <xf numFmtId="181" fontId="34" fillId="0" borderId="24" xfId="3451" applyNumberFormat="1" applyFont="1" applyBorder="1"/>
    <xf numFmtId="181" fontId="34" fillId="0" borderId="22" xfId="3451" applyNumberFormat="1" applyFont="1" applyBorder="1"/>
    <xf numFmtId="0" fontId="34" fillId="0" borderId="25" xfId="3451" applyFont="1" applyBorder="1"/>
    <xf numFmtId="0" fontId="34" fillId="0" borderId="21" xfId="3451" applyFont="1" applyBorder="1"/>
    <xf numFmtId="181" fontId="34" fillId="0" borderId="26" xfId="3451" applyNumberFormat="1" applyFont="1" applyBorder="1"/>
    <xf numFmtId="182" fontId="0" fillId="0" borderId="27" xfId="0" applyNumberFormat="1" applyBorder="1" applyAlignment="1">
      <alignment horizontal="center"/>
    </xf>
    <xf numFmtId="0" fontId="0" fillId="59" borderId="28" xfId="0" applyFill="1" applyBorder="1" applyAlignment="1">
      <alignment horizontal="center"/>
    </xf>
    <xf numFmtId="181" fontId="0" fillId="0" borderId="25" xfId="0" applyNumberFormat="1" applyBorder="1"/>
    <xf numFmtId="0" fontId="0" fillId="0" borderId="0" xfId="0" applyAlignment="1">
      <alignment horizontal="left"/>
    </xf>
    <xf numFmtId="0" fontId="0" fillId="0" borderId="26" xfId="0" applyBorder="1"/>
    <xf numFmtId="17" fontId="34" fillId="0" borderId="0" xfId="0" applyNumberFormat="1" applyFont="1"/>
    <xf numFmtId="40" fontId="101" fillId="0" borderId="0" xfId="0" applyNumberFormat="1" applyFont="1"/>
    <xf numFmtId="40" fontId="101" fillId="0" borderId="0" xfId="0" applyNumberFormat="1" applyFont="1" applyAlignment="1">
      <alignment vertical="center"/>
    </xf>
    <xf numFmtId="0" fontId="101" fillId="60" borderId="0" xfId="0" applyFont="1" applyFill="1"/>
    <xf numFmtId="0" fontId="101" fillId="0" borderId="0" xfId="0" applyFont="1"/>
    <xf numFmtId="0" fontId="101" fillId="0" borderId="0" xfId="0" applyFont="1" applyAlignment="1">
      <alignment vertical="center"/>
    </xf>
    <xf numFmtId="183" fontId="0" fillId="0" borderId="0" xfId="0" applyNumberFormat="1"/>
    <xf numFmtId="181" fontId="34" fillId="0" borderId="24" xfId="0" applyNumberFormat="1" applyFont="1" applyBorder="1"/>
    <xf numFmtId="0" fontId="0" fillId="0" borderId="0" xfId="0"/>
    <xf numFmtId="44" fontId="0" fillId="0" borderId="0" xfId="4729" applyFont="1"/>
    <xf numFmtId="44" fontId="0" fillId="59" borderId="21" xfId="4729" applyFont="1" applyFill="1" applyBorder="1" applyAlignment="1">
      <alignment horizontal="center"/>
    </xf>
    <xf numFmtId="181" fontId="0" fillId="0" borderId="24" xfId="0" applyNumberFormat="1" applyFill="1" applyBorder="1"/>
    <xf numFmtId="181" fontId="0" fillId="0" borderId="22" xfId="0" applyNumberFormat="1" applyFill="1" applyBorder="1"/>
    <xf numFmtId="181" fontId="103" fillId="0" borderId="22" xfId="0" applyNumberFormat="1" applyFont="1" applyBorder="1" applyAlignment="1">
      <alignment horizontal="right"/>
    </xf>
    <xf numFmtId="181" fontId="103" fillId="0" borderId="24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0" borderId="6" xfId="0" applyBorder="1"/>
    <xf numFmtId="14" fontId="0" fillId="0" borderId="24" xfId="0" applyNumberFormat="1" applyBorder="1" applyAlignment="1">
      <alignment horizontal="left"/>
    </xf>
    <xf numFmtId="0" fontId="0" fillId="0" borderId="0" xfId="0"/>
    <xf numFmtId="17" fontId="34" fillId="0" borderId="0" xfId="0" quotePrefix="1" applyNumberFormat="1" applyFont="1" applyAlignment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 applyFill="1"/>
    <xf numFmtId="182" fontId="0" fillId="0" borderId="24" xfId="0" applyNumberFormat="1" applyFill="1" applyBorder="1" applyAlignment="1">
      <alignment horizontal="center"/>
    </xf>
    <xf numFmtId="0" fontId="0" fillId="0" borderId="0" xfId="0"/>
    <xf numFmtId="182" fontId="34" fillId="0" borderId="24" xfId="0" applyNumberFormat="1" applyFont="1" applyBorder="1" applyAlignment="1">
      <alignment horizontal="left"/>
    </xf>
    <xf numFmtId="0" fontId="0" fillId="0" borderId="0" xfId="0"/>
    <xf numFmtId="0" fontId="3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25" xfId="0" applyBorder="1" applyAlignment="1">
      <alignment horizontal="center"/>
    </xf>
    <xf numFmtId="14" fontId="104" fillId="61" borderId="24" xfId="0" applyNumberFormat="1" applyFont="1" applyFill="1" applyBorder="1" applyAlignment="1">
      <alignment vertical="center" readingOrder="1"/>
    </xf>
    <xf numFmtId="181" fontId="103" fillId="0" borderId="23" xfId="0" applyNumberFormat="1" applyFont="1" applyBorder="1" applyAlignment="1">
      <alignment horizontal="right"/>
    </xf>
    <xf numFmtId="0" fontId="0" fillId="0" borderId="0" xfId="0" applyBorder="1"/>
    <xf numFmtId="181" fontId="34" fillId="0" borderId="0" xfId="3451" applyNumberFormat="1" applyFont="1" applyBorder="1"/>
    <xf numFmtId="0" fontId="0" fillId="0" borderId="0" xfId="0"/>
    <xf numFmtId="0" fontId="0" fillId="0" borderId="0" xfId="0"/>
    <xf numFmtId="182" fontId="34" fillId="0" borderId="24" xfId="0" applyNumberFormat="1" applyFont="1" applyFill="1" applyBorder="1" applyAlignment="1">
      <alignment horizontal="left"/>
    </xf>
    <xf numFmtId="0" fontId="0" fillId="0" borderId="0" xfId="0"/>
    <xf numFmtId="0" fontId="0" fillId="0" borderId="0" xfId="0"/>
    <xf numFmtId="0" fontId="34" fillId="0" borderId="0" xfId="0" applyFont="1"/>
    <xf numFmtId="49" fontId="104" fillId="0" borderId="0" xfId="0" applyNumberFormat="1" applyFont="1" applyAlignment="1">
      <alignment horizontal="left" vertical="center" readingOrder="1"/>
    </xf>
    <xf numFmtId="49" fontId="104" fillId="61" borderId="0" xfId="0" applyNumberFormat="1" applyFont="1" applyFill="1" applyAlignment="1">
      <alignment horizontal="left" vertical="center" readingOrder="1"/>
    </xf>
    <xf numFmtId="0" fontId="103" fillId="0" borderId="0" xfId="0" applyFont="1"/>
    <xf numFmtId="182" fontId="103" fillId="0" borderId="24" xfId="0" applyNumberFormat="1" applyFont="1" applyBorder="1"/>
    <xf numFmtId="49" fontId="104" fillId="61" borderId="29" xfId="0" applyNumberFormat="1" applyFont="1" applyFill="1" applyBorder="1" applyAlignment="1">
      <alignment horizontal="left" vertical="center" readingOrder="1"/>
    </xf>
    <xf numFmtId="181" fontId="34" fillId="0" borderId="1" xfId="3451" applyNumberFormat="1" applyFont="1" applyBorder="1"/>
    <xf numFmtId="0" fontId="34" fillId="59" borderId="1" xfId="3451" applyFont="1" applyFill="1" applyBorder="1" applyAlignment="1">
      <alignment horizontal="center"/>
    </xf>
    <xf numFmtId="0" fontId="103" fillId="0" borderId="1" xfId="0" applyFont="1" applyBorder="1" applyAlignment="1">
      <alignment horizontal="center"/>
    </xf>
    <xf numFmtId="0" fontId="103" fillId="0" borderId="1" xfId="0" applyFont="1" applyBorder="1"/>
    <xf numFmtId="0" fontId="0" fillId="0" borderId="1" xfId="0" applyBorder="1" applyAlignment="1">
      <alignment horizontal="center"/>
    </xf>
    <xf numFmtId="4" fontId="103" fillId="0" borderId="1" xfId="0" applyNumberFormat="1" applyFont="1" applyFill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181" fontId="34" fillId="0" borderId="0" xfId="0" applyNumberFormat="1" applyFont="1" applyFill="1"/>
    <xf numFmtId="0" fontId="0" fillId="0" borderId="24" xfId="0" applyFill="1" applyBorder="1"/>
    <xf numFmtId="0" fontId="34" fillId="0" borderId="24" xfId="0" applyFont="1" applyFill="1" applyBorder="1"/>
    <xf numFmtId="181" fontId="0" fillId="0" borderId="30" xfId="0" applyNumberFormat="1" applyBorder="1"/>
    <xf numFmtId="181" fontId="103" fillId="62" borderId="24" xfId="0" applyNumberFormat="1" applyFont="1" applyFill="1" applyBorder="1" applyAlignment="1">
      <alignment horizontal="right"/>
    </xf>
    <xf numFmtId="181" fontId="103" fillId="63" borderId="24" xfId="0" applyNumberFormat="1" applyFont="1" applyFill="1" applyBorder="1" applyAlignment="1">
      <alignment horizontal="right"/>
    </xf>
    <xf numFmtId="182" fontId="0" fillId="0" borderId="27" xfId="0" applyNumberFormat="1" applyFill="1" applyBorder="1" applyAlignment="1">
      <alignment horizontal="center"/>
    </xf>
    <xf numFmtId="0" fontId="0" fillId="0" borderId="0" xfId="0"/>
    <xf numFmtId="181" fontId="0" fillId="0" borderId="0" xfId="0" applyNumberFormat="1" applyBorder="1"/>
    <xf numFmtId="0" fontId="64" fillId="0" borderId="24" xfId="0" applyFont="1" applyBorder="1"/>
    <xf numFmtId="0" fontId="0" fillId="0" borderId="0" xfId="0"/>
    <xf numFmtId="0" fontId="0" fillId="0" borderId="0" xfId="0"/>
    <xf numFmtId="16" fontId="34" fillId="0" borderId="24" xfId="0" applyNumberFormat="1" applyFont="1" applyBorder="1"/>
    <xf numFmtId="181" fontId="0" fillId="64" borderId="22" xfId="0" applyNumberFormat="1" applyFill="1" applyBorder="1"/>
    <xf numFmtId="0" fontId="0" fillId="59" borderId="0" xfId="0" applyFill="1" applyBorder="1" applyAlignment="1">
      <alignment horizontal="center"/>
    </xf>
    <xf numFmtId="181" fontId="0" fillId="0" borderId="0" xfId="0" applyNumberFormat="1" applyFill="1" applyBorder="1"/>
    <xf numFmtId="0" fontId="34" fillId="0" borderId="0" xfId="0" applyFont="1" applyAlignment="1">
      <alignment horizontal="right"/>
    </xf>
    <xf numFmtId="0" fontId="64" fillId="0" borderId="24" xfId="0" applyFont="1" applyFill="1" applyBorder="1"/>
    <xf numFmtId="0" fontId="0" fillId="59" borderId="0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34" fillId="0" borderId="0" xfId="0" applyFont="1"/>
    <xf numFmtId="0" fontId="98" fillId="0" borderId="0" xfId="0" applyFont="1"/>
    <xf numFmtId="182" fontId="0" fillId="0" borderId="0" xfId="0" applyNumberFormat="1"/>
    <xf numFmtId="0" fontId="0" fillId="0" borderId="0" xfId="0"/>
    <xf numFmtId="0" fontId="34" fillId="0" borderId="0" xfId="0" applyFont="1"/>
    <xf numFmtId="0" fontId="0" fillId="0" borderId="0" xfId="0"/>
    <xf numFmtId="0" fontId="34" fillId="0" borderId="0" xfId="0" applyFont="1"/>
    <xf numFmtId="0" fontId="64" fillId="0" borderId="0" xfId="0" applyFont="1" applyAlignment="1">
      <alignment horizontal="center"/>
    </xf>
    <xf numFmtId="0" fontId="34" fillId="0" borderId="0" xfId="0" applyFont="1" applyFill="1" applyBorder="1"/>
    <xf numFmtId="0" fontId="34" fillId="64" borderId="24" xfId="0" applyFont="1" applyFill="1" applyBorder="1"/>
    <xf numFmtId="0" fontId="0" fillId="0" borderId="0" xfId="0"/>
    <xf numFmtId="0" fontId="0" fillId="0" borderId="0" xfId="0"/>
    <xf numFmtId="0" fontId="0" fillId="64" borderId="0" xfId="0" applyFill="1"/>
    <xf numFmtId="181" fontId="0" fillId="64" borderId="0" xfId="0" applyNumberFormat="1" applyFill="1"/>
    <xf numFmtId="16" fontId="0" fillId="0" borderId="24" xfId="0" applyNumberFormat="1" applyBorder="1"/>
    <xf numFmtId="181" fontId="0" fillId="0" borderId="0" xfId="0" applyNumberFormat="1" applyAlignment="1"/>
    <xf numFmtId="0" fontId="0" fillId="0" borderId="0" xfId="0"/>
    <xf numFmtId="0" fontId="0" fillId="0" borderId="0" xfId="0"/>
    <xf numFmtId="181" fontId="0" fillId="64" borderId="24" xfId="0" applyNumberFormat="1" applyFill="1" applyBorder="1"/>
    <xf numFmtId="0" fontId="0" fillId="0" borderId="0" xfId="0"/>
    <xf numFmtId="182" fontId="34" fillId="0" borderId="27" xfId="0" applyNumberFormat="1" applyFont="1" applyFill="1" applyBorder="1" applyAlignment="1">
      <alignment horizontal="center"/>
    </xf>
    <xf numFmtId="0" fontId="0" fillId="0" borderId="0" xfId="0"/>
    <xf numFmtId="181" fontId="103" fillId="0" borderId="24" xfId="0" applyNumberFormat="1" applyFont="1" applyFill="1" applyBorder="1" applyAlignment="1">
      <alignment horizontal="right"/>
    </xf>
    <xf numFmtId="0" fontId="0" fillId="0" borderId="25" xfId="0" applyFill="1" applyBorder="1"/>
    <xf numFmtId="0" fontId="0" fillId="0" borderId="21" xfId="0" applyFill="1" applyBorder="1"/>
    <xf numFmtId="0" fontId="0" fillId="0" borderId="0" xfId="0"/>
    <xf numFmtId="0" fontId="0" fillId="0" borderId="0" xfId="0"/>
    <xf numFmtId="0" fontId="34" fillId="0" borderId="0" xfId="0" applyFont="1"/>
    <xf numFmtId="184" fontId="34" fillId="0" borderId="0" xfId="0" quotePrefix="1" applyNumberFormat="1" applyFont="1" applyAlignment="1">
      <alignment horizontal="left"/>
    </xf>
    <xf numFmtId="0" fontId="0" fillId="0" borderId="0" xfId="0"/>
    <xf numFmtId="0" fontId="0" fillId="0" borderId="0" xfId="0"/>
    <xf numFmtId="0" fontId="34" fillId="0" borderId="0" xfId="0" applyFont="1"/>
    <xf numFmtId="0" fontId="0" fillId="0" borderId="0" xfId="0" applyAlignment="1">
      <alignment horizontal="left"/>
    </xf>
    <xf numFmtId="0" fontId="100" fillId="0" borderId="0" xfId="0" applyFont="1" applyAlignment="1">
      <alignment horizontal="center"/>
    </xf>
    <xf numFmtId="17" fontId="34" fillId="0" borderId="0" xfId="0" quotePrefix="1" applyNumberFormat="1" applyFont="1"/>
    <xf numFmtId="0" fontId="99" fillId="0" borderId="0" xfId="0" applyFont="1"/>
    <xf numFmtId="0" fontId="98" fillId="0" borderId="0" xfId="0" applyFont="1"/>
    <xf numFmtId="0" fontId="98" fillId="0" borderId="0" xfId="0" applyFont="1" applyAlignment="1">
      <alignment horizontal="left"/>
    </xf>
    <xf numFmtId="0" fontId="64" fillId="0" borderId="27" xfId="0" applyFont="1" applyBorder="1" applyAlignment="1">
      <alignment horizontal="left" vertical="center" wrapText="1"/>
    </xf>
    <xf numFmtId="0" fontId="34" fillId="0" borderId="0" xfId="0" applyFont="1" applyAlignment="1">
      <alignment horizontal="center"/>
    </xf>
    <xf numFmtId="0" fontId="0" fillId="0" borderId="27" xfId="0" applyBorder="1" applyAlignment="1">
      <alignment horizontal="center"/>
    </xf>
    <xf numFmtId="0" fontId="0" fillId="0" borderId="27" xfId="0" applyBorder="1" applyAlignment="1">
      <alignment horizontal="center" vertical="center"/>
    </xf>
  </cellXfs>
  <cellStyles count="4730">
    <cellStyle name="_x000d__x000a_JournalTemplate=C:\COMFO\CTALK\JOURSTD.TPL_x000d__x000a_LbStateAddress=3 3 0 251 1 89 2 311_x000d__x000a_LbStateJou" xfId="1" xr:uid="{00000000-0005-0000-0000-000000000000}"/>
    <cellStyle name="_x000d__x000a_JournalTemplate=C:\COMFO\CTALK\JOURSTD.TPL_x000d__x000a_LbStateAddress=3 3 0 251 1 89 2 311_x000d__x000a_LbStateJou 2" xfId="2" xr:uid="{00000000-0005-0000-0000-000001000000}"/>
    <cellStyle name="**.***.***/****-**" xfId="3" xr:uid="{00000000-0005-0000-0000-000002000000}"/>
    <cellStyle name="?? [0]_??" xfId="4" xr:uid="{00000000-0005-0000-0000-000003000000}"/>
    <cellStyle name="??_?.????" xfId="5" xr:uid="{00000000-0005-0000-0000-000004000000}"/>
    <cellStyle name="_2004 AOP APAC China template v1-1 (102703)" xfId="6" xr:uid="{00000000-0005-0000-0000-000005000000}"/>
    <cellStyle name="_2004 AOP APAC Korea version1 (102703)" xfId="7" xr:uid="{00000000-0005-0000-0000-000006000000}"/>
    <cellStyle name="_2004 AOP Japan template v1 (NS &amp; mktg)" xfId="8" xr:uid="{00000000-0005-0000-0000-000007000000}"/>
    <cellStyle name="_2005 AOP Asia Pac Op exp template" xfId="9" xr:uid="{00000000-0005-0000-0000-000008000000}"/>
    <cellStyle name="_2005 AOP Aus Op exp template" xfId="10" xr:uid="{00000000-0005-0000-0000-000009000000}"/>
    <cellStyle name="_2005 AOP China Op exp template" xfId="11" xr:uid="{00000000-0005-0000-0000-00000A000000}"/>
    <cellStyle name="_2005 AOP India Op exp template" xfId="12" xr:uid="{00000000-0005-0000-0000-00000B000000}"/>
    <cellStyle name="_2005 AOP Japan Op exp template" xfId="13" xr:uid="{00000000-0005-0000-0000-00000C000000}"/>
    <cellStyle name="_2005 AOP Korea Op exp template" xfId="14" xr:uid="{00000000-0005-0000-0000-00000D000000}"/>
    <cellStyle name="_2005 AOP Singapore Op exp template" xfId="15" xr:uid="{00000000-0005-0000-0000-00000E000000}"/>
    <cellStyle name="_Asia Product Operations exp 11-03-03" xfId="16" xr:uid="{00000000-0005-0000-0000-00000F000000}"/>
    <cellStyle name="20% - Accent1" xfId="17" xr:uid="{00000000-0005-0000-0000-000010000000}"/>
    <cellStyle name="20% - Accent1 10" xfId="18" xr:uid="{00000000-0005-0000-0000-000011000000}"/>
    <cellStyle name="20% - Accent1 10 2" xfId="19" xr:uid="{00000000-0005-0000-0000-000012000000}"/>
    <cellStyle name="20% - Accent1 11" xfId="20" xr:uid="{00000000-0005-0000-0000-000013000000}"/>
    <cellStyle name="20% - Accent1 11 2" xfId="21" xr:uid="{00000000-0005-0000-0000-000014000000}"/>
    <cellStyle name="20% - Accent1 12" xfId="22" xr:uid="{00000000-0005-0000-0000-000015000000}"/>
    <cellStyle name="20% - Accent1 12 2" xfId="23" xr:uid="{00000000-0005-0000-0000-000016000000}"/>
    <cellStyle name="20% - Accent1 13" xfId="24" xr:uid="{00000000-0005-0000-0000-000017000000}"/>
    <cellStyle name="20% - Accent1 13 2" xfId="25" xr:uid="{00000000-0005-0000-0000-000018000000}"/>
    <cellStyle name="20% - Accent1 14" xfId="26" xr:uid="{00000000-0005-0000-0000-000019000000}"/>
    <cellStyle name="20% - Accent1 14 2" xfId="27" xr:uid="{00000000-0005-0000-0000-00001A000000}"/>
    <cellStyle name="20% - Accent1 15" xfId="28" xr:uid="{00000000-0005-0000-0000-00001B000000}"/>
    <cellStyle name="20% - Accent1 15 2" xfId="29" xr:uid="{00000000-0005-0000-0000-00001C000000}"/>
    <cellStyle name="20% - Accent1 16" xfId="30" xr:uid="{00000000-0005-0000-0000-00001D000000}"/>
    <cellStyle name="20% - Accent1 16 2" xfId="31" xr:uid="{00000000-0005-0000-0000-00001E000000}"/>
    <cellStyle name="20% - Accent1 17" xfId="32" xr:uid="{00000000-0005-0000-0000-00001F000000}"/>
    <cellStyle name="20% - Accent1 17 2" xfId="33" xr:uid="{00000000-0005-0000-0000-000020000000}"/>
    <cellStyle name="20% - Accent1 18" xfId="34" xr:uid="{00000000-0005-0000-0000-000021000000}"/>
    <cellStyle name="20% - Accent1 18 2" xfId="35" xr:uid="{00000000-0005-0000-0000-000022000000}"/>
    <cellStyle name="20% - Accent1 19" xfId="36" xr:uid="{00000000-0005-0000-0000-000023000000}"/>
    <cellStyle name="20% - Accent1 19 2" xfId="37" xr:uid="{00000000-0005-0000-0000-000024000000}"/>
    <cellStyle name="20% - Accent1 2" xfId="38" xr:uid="{00000000-0005-0000-0000-000025000000}"/>
    <cellStyle name="20% - Accent1 2 2" xfId="39" xr:uid="{00000000-0005-0000-0000-000026000000}"/>
    <cellStyle name="20% - Accent1 2 2 2" xfId="40" xr:uid="{00000000-0005-0000-0000-000027000000}"/>
    <cellStyle name="20% - Accent1 2 3" xfId="41" xr:uid="{00000000-0005-0000-0000-000028000000}"/>
    <cellStyle name="20% - Accent1 2 3 2" xfId="42" xr:uid="{00000000-0005-0000-0000-000029000000}"/>
    <cellStyle name="20% - Accent1 2 3 2 2" xfId="43" xr:uid="{00000000-0005-0000-0000-00002A000000}"/>
    <cellStyle name="20% - Accent1 2 3 3" xfId="44" xr:uid="{00000000-0005-0000-0000-00002B000000}"/>
    <cellStyle name="20% - Accent1 2 3 3 2" xfId="45" xr:uid="{00000000-0005-0000-0000-00002C000000}"/>
    <cellStyle name="20% - Accent1 2 3 4" xfId="46" xr:uid="{00000000-0005-0000-0000-00002D000000}"/>
    <cellStyle name="20% - Accent1 2 3_Conciliação+Udinese+02-2011" xfId="47" xr:uid="{00000000-0005-0000-0000-00002E000000}"/>
    <cellStyle name="20% - Accent1 2 4" xfId="48" xr:uid="{00000000-0005-0000-0000-00002F000000}"/>
    <cellStyle name="20% - Accent1 2 4 2" xfId="49" xr:uid="{00000000-0005-0000-0000-000030000000}"/>
    <cellStyle name="20% - Accent1 2 5" xfId="50" xr:uid="{00000000-0005-0000-0000-000031000000}"/>
    <cellStyle name="20% - Accent1 2 5 2" xfId="51" xr:uid="{00000000-0005-0000-0000-000032000000}"/>
    <cellStyle name="20% - Accent1 2 6" xfId="52" xr:uid="{00000000-0005-0000-0000-000033000000}"/>
    <cellStyle name="20% - Accent1 2 6 2" xfId="53" xr:uid="{00000000-0005-0000-0000-000034000000}"/>
    <cellStyle name="20% - Accent1 2 7" xfId="54" xr:uid="{00000000-0005-0000-0000-000035000000}"/>
    <cellStyle name="20% - Accent1 2_Conciliação+Udinese+02-2011" xfId="55" xr:uid="{00000000-0005-0000-0000-000036000000}"/>
    <cellStyle name="20% - Accent1 20" xfId="56" xr:uid="{00000000-0005-0000-0000-000037000000}"/>
    <cellStyle name="20% - Accent1 20 2" xfId="57" xr:uid="{00000000-0005-0000-0000-000038000000}"/>
    <cellStyle name="20% - Accent1 21" xfId="58" xr:uid="{00000000-0005-0000-0000-000039000000}"/>
    <cellStyle name="20% - Accent1 21 2" xfId="59" xr:uid="{00000000-0005-0000-0000-00003A000000}"/>
    <cellStyle name="20% - Accent1 22" xfId="60" xr:uid="{00000000-0005-0000-0000-00003B000000}"/>
    <cellStyle name="20% - Accent1 22 2" xfId="61" xr:uid="{00000000-0005-0000-0000-00003C000000}"/>
    <cellStyle name="20% - Accent1 23" xfId="62" xr:uid="{00000000-0005-0000-0000-00003D000000}"/>
    <cellStyle name="20% - Accent1 23 2" xfId="63" xr:uid="{00000000-0005-0000-0000-00003E000000}"/>
    <cellStyle name="20% - Accent1 24" xfId="64" xr:uid="{00000000-0005-0000-0000-00003F000000}"/>
    <cellStyle name="20% - Accent1 24 2" xfId="65" xr:uid="{00000000-0005-0000-0000-000040000000}"/>
    <cellStyle name="20% - Accent1 25" xfId="66" xr:uid="{00000000-0005-0000-0000-000041000000}"/>
    <cellStyle name="20% - Accent1 25 2" xfId="67" xr:uid="{00000000-0005-0000-0000-000042000000}"/>
    <cellStyle name="20% - Accent1 26" xfId="68" xr:uid="{00000000-0005-0000-0000-000043000000}"/>
    <cellStyle name="20% - Accent1 26 2" xfId="69" xr:uid="{00000000-0005-0000-0000-000044000000}"/>
    <cellStyle name="20% - Accent1 27" xfId="70" xr:uid="{00000000-0005-0000-0000-000045000000}"/>
    <cellStyle name="20% - Accent1 27 2" xfId="71" xr:uid="{00000000-0005-0000-0000-000046000000}"/>
    <cellStyle name="20% - Accent1 28" xfId="72" xr:uid="{00000000-0005-0000-0000-000047000000}"/>
    <cellStyle name="20% - Accent1 28 2" xfId="73" xr:uid="{00000000-0005-0000-0000-000048000000}"/>
    <cellStyle name="20% - Accent1 29" xfId="74" xr:uid="{00000000-0005-0000-0000-000049000000}"/>
    <cellStyle name="20% - Accent1 29 2" xfId="75" xr:uid="{00000000-0005-0000-0000-00004A000000}"/>
    <cellStyle name="20% - Accent1 3" xfId="76" xr:uid="{00000000-0005-0000-0000-00004B000000}"/>
    <cellStyle name="20% - Accent1 3 2" xfId="77" xr:uid="{00000000-0005-0000-0000-00004C000000}"/>
    <cellStyle name="20% - Accent1 4" xfId="78" xr:uid="{00000000-0005-0000-0000-00004D000000}"/>
    <cellStyle name="20% - Accent1 4 2" xfId="79" xr:uid="{00000000-0005-0000-0000-00004E000000}"/>
    <cellStyle name="20% - Accent1 4 2 2" xfId="80" xr:uid="{00000000-0005-0000-0000-00004F000000}"/>
    <cellStyle name="20% - Accent1 4 3" xfId="81" xr:uid="{00000000-0005-0000-0000-000050000000}"/>
    <cellStyle name="20% - Accent1 4 3 2" xfId="82" xr:uid="{00000000-0005-0000-0000-000051000000}"/>
    <cellStyle name="20% - Accent1 4 4" xfId="83" xr:uid="{00000000-0005-0000-0000-000052000000}"/>
    <cellStyle name="20% - Accent1 4_Conciliação+Udinese+02-2011" xfId="84" xr:uid="{00000000-0005-0000-0000-000053000000}"/>
    <cellStyle name="20% - Accent1 5" xfId="85" xr:uid="{00000000-0005-0000-0000-000054000000}"/>
    <cellStyle name="20% - Accent1 5 2" xfId="86" xr:uid="{00000000-0005-0000-0000-000055000000}"/>
    <cellStyle name="20% - Accent1 6" xfId="87" xr:uid="{00000000-0005-0000-0000-000056000000}"/>
    <cellStyle name="20% - Accent1 6 2" xfId="88" xr:uid="{00000000-0005-0000-0000-000057000000}"/>
    <cellStyle name="20% - Accent1 7" xfId="89" xr:uid="{00000000-0005-0000-0000-000058000000}"/>
    <cellStyle name="20% - Accent1 7 2" xfId="90" xr:uid="{00000000-0005-0000-0000-000059000000}"/>
    <cellStyle name="20% - Accent1 7 2 2" xfId="91" xr:uid="{00000000-0005-0000-0000-00005A000000}"/>
    <cellStyle name="20% - Accent1 7 3" xfId="92" xr:uid="{00000000-0005-0000-0000-00005B000000}"/>
    <cellStyle name="20% - Accent1 7 3 2" xfId="93" xr:uid="{00000000-0005-0000-0000-00005C000000}"/>
    <cellStyle name="20% - Accent1 7 4" xfId="94" xr:uid="{00000000-0005-0000-0000-00005D000000}"/>
    <cellStyle name="20% - Accent1 7_Conciliação+Udinese+02-2011" xfId="95" xr:uid="{00000000-0005-0000-0000-00005E000000}"/>
    <cellStyle name="20% - Accent1 8" xfId="96" xr:uid="{00000000-0005-0000-0000-00005F000000}"/>
    <cellStyle name="20% - Accent1 8 2" xfId="97" xr:uid="{00000000-0005-0000-0000-000060000000}"/>
    <cellStyle name="20% - Accent1 8 2 2" xfId="98" xr:uid="{00000000-0005-0000-0000-000061000000}"/>
    <cellStyle name="20% - Accent1 8 3" xfId="99" xr:uid="{00000000-0005-0000-0000-000062000000}"/>
    <cellStyle name="20% - Accent1 8 3 2" xfId="100" xr:uid="{00000000-0005-0000-0000-000063000000}"/>
    <cellStyle name="20% - Accent1 8 4" xfId="101" xr:uid="{00000000-0005-0000-0000-000064000000}"/>
    <cellStyle name="20% - Accent1 8_Conciliação+Udinese+02-2011" xfId="102" xr:uid="{00000000-0005-0000-0000-000065000000}"/>
    <cellStyle name="20% - Accent1 9" xfId="103" xr:uid="{00000000-0005-0000-0000-000066000000}"/>
    <cellStyle name="20% - Accent1 9 2" xfId="104" xr:uid="{00000000-0005-0000-0000-000067000000}"/>
    <cellStyle name="20% - Accent1 9 2 2" xfId="105" xr:uid="{00000000-0005-0000-0000-000068000000}"/>
    <cellStyle name="20% - Accent1 9 3" xfId="106" xr:uid="{00000000-0005-0000-0000-000069000000}"/>
    <cellStyle name="20% - Accent1 9 3 2" xfId="107" xr:uid="{00000000-0005-0000-0000-00006A000000}"/>
    <cellStyle name="20% - Accent1 9 4" xfId="108" xr:uid="{00000000-0005-0000-0000-00006B000000}"/>
    <cellStyle name="20% - Accent1 9_Conciliação+Udinese+02-2011" xfId="109" xr:uid="{00000000-0005-0000-0000-00006C000000}"/>
    <cellStyle name="20% - Accent2" xfId="110" xr:uid="{00000000-0005-0000-0000-00006D000000}"/>
    <cellStyle name="20% - Accent2 10" xfId="111" xr:uid="{00000000-0005-0000-0000-00006E000000}"/>
    <cellStyle name="20% - Accent2 10 2" xfId="112" xr:uid="{00000000-0005-0000-0000-00006F000000}"/>
    <cellStyle name="20% - Accent2 11" xfId="113" xr:uid="{00000000-0005-0000-0000-000070000000}"/>
    <cellStyle name="20% - Accent2 11 2" xfId="114" xr:uid="{00000000-0005-0000-0000-000071000000}"/>
    <cellStyle name="20% - Accent2 12" xfId="115" xr:uid="{00000000-0005-0000-0000-000072000000}"/>
    <cellStyle name="20% - Accent2 12 2" xfId="116" xr:uid="{00000000-0005-0000-0000-000073000000}"/>
    <cellStyle name="20% - Accent2 13" xfId="117" xr:uid="{00000000-0005-0000-0000-000074000000}"/>
    <cellStyle name="20% - Accent2 13 2" xfId="118" xr:uid="{00000000-0005-0000-0000-000075000000}"/>
    <cellStyle name="20% - Accent2 14" xfId="119" xr:uid="{00000000-0005-0000-0000-000076000000}"/>
    <cellStyle name="20% - Accent2 14 2" xfId="120" xr:uid="{00000000-0005-0000-0000-000077000000}"/>
    <cellStyle name="20% - Accent2 15" xfId="121" xr:uid="{00000000-0005-0000-0000-000078000000}"/>
    <cellStyle name="20% - Accent2 15 2" xfId="122" xr:uid="{00000000-0005-0000-0000-000079000000}"/>
    <cellStyle name="20% - Accent2 16" xfId="123" xr:uid="{00000000-0005-0000-0000-00007A000000}"/>
    <cellStyle name="20% - Accent2 16 2" xfId="124" xr:uid="{00000000-0005-0000-0000-00007B000000}"/>
    <cellStyle name="20% - Accent2 17" xfId="125" xr:uid="{00000000-0005-0000-0000-00007C000000}"/>
    <cellStyle name="20% - Accent2 17 2" xfId="126" xr:uid="{00000000-0005-0000-0000-00007D000000}"/>
    <cellStyle name="20% - Accent2 18" xfId="127" xr:uid="{00000000-0005-0000-0000-00007E000000}"/>
    <cellStyle name="20% - Accent2 18 2" xfId="128" xr:uid="{00000000-0005-0000-0000-00007F000000}"/>
    <cellStyle name="20% - Accent2 19" xfId="129" xr:uid="{00000000-0005-0000-0000-000080000000}"/>
    <cellStyle name="20% - Accent2 19 2" xfId="130" xr:uid="{00000000-0005-0000-0000-000081000000}"/>
    <cellStyle name="20% - Accent2 2" xfId="131" xr:uid="{00000000-0005-0000-0000-000082000000}"/>
    <cellStyle name="20% - Accent2 2 2" xfId="132" xr:uid="{00000000-0005-0000-0000-000083000000}"/>
    <cellStyle name="20% - Accent2 2 2 2" xfId="133" xr:uid="{00000000-0005-0000-0000-000084000000}"/>
    <cellStyle name="20% - Accent2 2 3" xfId="134" xr:uid="{00000000-0005-0000-0000-000085000000}"/>
    <cellStyle name="20% - Accent2 2 3 2" xfId="135" xr:uid="{00000000-0005-0000-0000-000086000000}"/>
    <cellStyle name="20% - Accent2 2 3 2 2" xfId="136" xr:uid="{00000000-0005-0000-0000-000087000000}"/>
    <cellStyle name="20% - Accent2 2 3 3" xfId="137" xr:uid="{00000000-0005-0000-0000-000088000000}"/>
    <cellStyle name="20% - Accent2 2 3 3 2" xfId="138" xr:uid="{00000000-0005-0000-0000-000089000000}"/>
    <cellStyle name="20% - Accent2 2 3 4" xfId="139" xr:uid="{00000000-0005-0000-0000-00008A000000}"/>
    <cellStyle name="20% - Accent2 2 3_Conciliação+Udinese+02-2011" xfId="140" xr:uid="{00000000-0005-0000-0000-00008B000000}"/>
    <cellStyle name="20% - Accent2 2 4" xfId="141" xr:uid="{00000000-0005-0000-0000-00008C000000}"/>
    <cellStyle name="20% - Accent2 2 4 2" xfId="142" xr:uid="{00000000-0005-0000-0000-00008D000000}"/>
    <cellStyle name="20% - Accent2 2 5" xfId="143" xr:uid="{00000000-0005-0000-0000-00008E000000}"/>
    <cellStyle name="20% - Accent2 2 5 2" xfId="144" xr:uid="{00000000-0005-0000-0000-00008F000000}"/>
    <cellStyle name="20% - Accent2 2 6" xfId="145" xr:uid="{00000000-0005-0000-0000-000090000000}"/>
    <cellStyle name="20% - Accent2 2 6 2" xfId="146" xr:uid="{00000000-0005-0000-0000-000091000000}"/>
    <cellStyle name="20% - Accent2 2 7" xfId="147" xr:uid="{00000000-0005-0000-0000-000092000000}"/>
    <cellStyle name="20% - Accent2 2_Conciliação+Udinese+02-2011" xfId="148" xr:uid="{00000000-0005-0000-0000-000093000000}"/>
    <cellStyle name="20% - Accent2 20" xfId="149" xr:uid="{00000000-0005-0000-0000-000094000000}"/>
    <cellStyle name="20% - Accent2 20 2" xfId="150" xr:uid="{00000000-0005-0000-0000-000095000000}"/>
    <cellStyle name="20% - Accent2 21" xfId="151" xr:uid="{00000000-0005-0000-0000-000096000000}"/>
    <cellStyle name="20% - Accent2 21 2" xfId="152" xr:uid="{00000000-0005-0000-0000-000097000000}"/>
    <cellStyle name="20% - Accent2 22" xfId="153" xr:uid="{00000000-0005-0000-0000-000098000000}"/>
    <cellStyle name="20% - Accent2 22 2" xfId="154" xr:uid="{00000000-0005-0000-0000-000099000000}"/>
    <cellStyle name="20% - Accent2 23" xfId="155" xr:uid="{00000000-0005-0000-0000-00009A000000}"/>
    <cellStyle name="20% - Accent2 23 2" xfId="156" xr:uid="{00000000-0005-0000-0000-00009B000000}"/>
    <cellStyle name="20% - Accent2 24" xfId="157" xr:uid="{00000000-0005-0000-0000-00009C000000}"/>
    <cellStyle name="20% - Accent2 24 2" xfId="158" xr:uid="{00000000-0005-0000-0000-00009D000000}"/>
    <cellStyle name="20% - Accent2 25" xfId="159" xr:uid="{00000000-0005-0000-0000-00009E000000}"/>
    <cellStyle name="20% - Accent2 25 2" xfId="160" xr:uid="{00000000-0005-0000-0000-00009F000000}"/>
    <cellStyle name="20% - Accent2 26" xfId="161" xr:uid="{00000000-0005-0000-0000-0000A0000000}"/>
    <cellStyle name="20% - Accent2 26 2" xfId="162" xr:uid="{00000000-0005-0000-0000-0000A1000000}"/>
    <cellStyle name="20% - Accent2 27" xfId="163" xr:uid="{00000000-0005-0000-0000-0000A2000000}"/>
    <cellStyle name="20% - Accent2 27 2" xfId="164" xr:uid="{00000000-0005-0000-0000-0000A3000000}"/>
    <cellStyle name="20% - Accent2 28" xfId="165" xr:uid="{00000000-0005-0000-0000-0000A4000000}"/>
    <cellStyle name="20% - Accent2 28 2" xfId="166" xr:uid="{00000000-0005-0000-0000-0000A5000000}"/>
    <cellStyle name="20% - Accent2 29" xfId="167" xr:uid="{00000000-0005-0000-0000-0000A6000000}"/>
    <cellStyle name="20% - Accent2 29 2" xfId="168" xr:uid="{00000000-0005-0000-0000-0000A7000000}"/>
    <cellStyle name="20% - Accent2 3" xfId="169" xr:uid="{00000000-0005-0000-0000-0000A8000000}"/>
    <cellStyle name="20% - Accent2 3 2" xfId="170" xr:uid="{00000000-0005-0000-0000-0000A9000000}"/>
    <cellStyle name="20% - Accent2 4" xfId="171" xr:uid="{00000000-0005-0000-0000-0000AA000000}"/>
    <cellStyle name="20% - Accent2 4 2" xfId="172" xr:uid="{00000000-0005-0000-0000-0000AB000000}"/>
    <cellStyle name="20% - Accent2 4 2 2" xfId="173" xr:uid="{00000000-0005-0000-0000-0000AC000000}"/>
    <cellStyle name="20% - Accent2 4 3" xfId="174" xr:uid="{00000000-0005-0000-0000-0000AD000000}"/>
    <cellStyle name="20% - Accent2 4 3 2" xfId="175" xr:uid="{00000000-0005-0000-0000-0000AE000000}"/>
    <cellStyle name="20% - Accent2 4 4" xfId="176" xr:uid="{00000000-0005-0000-0000-0000AF000000}"/>
    <cellStyle name="20% - Accent2 4_Conciliação+Udinese+02-2011" xfId="177" xr:uid="{00000000-0005-0000-0000-0000B0000000}"/>
    <cellStyle name="20% - Accent2 5" xfId="178" xr:uid="{00000000-0005-0000-0000-0000B1000000}"/>
    <cellStyle name="20% - Accent2 5 2" xfId="179" xr:uid="{00000000-0005-0000-0000-0000B2000000}"/>
    <cellStyle name="20% - Accent2 6" xfId="180" xr:uid="{00000000-0005-0000-0000-0000B3000000}"/>
    <cellStyle name="20% - Accent2 6 2" xfId="181" xr:uid="{00000000-0005-0000-0000-0000B4000000}"/>
    <cellStyle name="20% - Accent2 7" xfId="182" xr:uid="{00000000-0005-0000-0000-0000B5000000}"/>
    <cellStyle name="20% - Accent2 7 2" xfId="183" xr:uid="{00000000-0005-0000-0000-0000B6000000}"/>
    <cellStyle name="20% - Accent2 7 2 2" xfId="184" xr:uid="{00000000-0005-0000-0000-0000B7000000}"/>
    <cellStyle name="20% - Accent2 7 3" xfId="185" xr:uid="{00000000-0005-0000-0000-0000B8000000}"/>
    <cellStyle name="20% - Accent2 7 3 2" xfId="186" xr:uid="{00000000-0005-0000-0000-0000B9000000}"/>
    <cellStyle name="20% - Accent2 7 4" xfId="187" xr:uid="{00000000-0005-0000-0000-0000BA000000}"/>
    <cellStyle name="20% - Accent2 7_Conciliação+Udinese+02-2011" xfId="188" xr:uid="{00000000-0005-0000-0000-0000BB000000}"/>
    <cellStyle name="20% - Accent2 8" xfId="189" xr:uid="{00000000-0005-0000-0000-0000BC000000}"/>
    <cellStyle name="20% - Accent2 8 2" xfId="190" xr:uid="{00000000-0005-0000-0000-0000BD000000}"/>
    <cellStyle name="20% - Accent2 8 2 2" xfId="191" xr:uid="{00000000-0005-0000-0000-0000BE000000}"/>
    <cellStyle name="20% - Accent2 8 3" xfId="192" xr:uid="{00000000-0005-0000-0000-0000BF000000}"/>
    <cellStyle name="20% - Accent2 8 3 2" xfId="193" xr:uid="{00000000-0005-0000-0000-0000C0000000}"/>
    <cellStyle name="20% - Accent2 8 4" xfId="194" xr:uid="{00000000-0005-0000-0000-0000C1000000}"/>
    <cellStyle name="20% - Accent2 8_Conciliação+Udinese+02-2011" xfId="195" xr:uid="{00000000-0005-0000-0000-0000C2000000}"/>
    <cellStyle name="20% - Accent2 9" xfId="196" xr:uid="{00000000-0005-0000-0000-0000C3000000}"/>
    <cellStyle name="20% - Accent2 9 2" xfId="197" xr:uid="{00000000-0005-0000-0000-0000C4000000}"/>
    <cellStyle name="20% - Accent2 9 2 2" xfId="198" xr:uid="{00000000-0005-0000-0000-0000C5000000}"/>
    <cellStyle name="20% - Accent2 9 3" xfId="199" xr:uid="{00000000-0005-0000-0000-0000C6000000}"/>
    <cellStyle name="20% - Accent2 9 3 2" xfId="200" xr:uid="{00000000-0005-0000-0000-0000C7000000}"/>
    <cellStyle name="20% - Accent2 9 4" xfId="201" xr:uid="{00000000-0005-0000-0000-0000C8000000}"/>
    <cellStyle name="20% - Accent2 9_Conciliação+Udinese+02-2011" xfId="202" xr:uid="{00000000-0005-0000-0000-0000C9000000}"/>
    <cellStyle name="20% - Accent3" xfId="203" xr:uid="{00000000-0005-0000-0000-0000CA000000}"/>
    <cellStyle name="20% - Accent3 10" xfId="204" xr:uid="{00000000-0005-0000-0000-0000CB000000}"/>
    <cellStyle name="20% - Accent3 10 2" xfId="205" xr:uid="{00000000-0005-0000-0000-0000CC000000}"/>
    <cellStyle name="20% - Accent3 11" xfId="206" xr:uid="{00000000-0005-0000-0000-0000CD000000}"/>
    <cellStyle name="20% - Accent3 11 2" xfId="207" xr:uid="{00000000-0005-0000-0000-0000CE000000}"/>
    <cellStyle name="20% - Accent3 12" xfId="208" xr:uid="{00000000-0005-0000-0000-0000CF000000}"/>
    <cellStyle name="20% - Accent3 12 2" xfId="209" xr:uid="{00000000-0005-0000-0000-0000D0000000}"/>
    <cellStyle name="20% - Accent3 13" xfId="210" xr:uid="{00000000-0005-0000-0000-0000D1000000}"/>
    <cellStyle name="20% - Accent3 13 2" xfId="211" xr:uid="{00000000-0005-0000-0000-0000D2000000}"/>
    <cellStyle name="20% - Accent3 14" xfId="212" xr:uid="{00000000-0005-0000-0000-0000D3000000}"/>
    <cellStyle name="20% - Accent3 14 2" xfId="213" xr:uid="{00000000-0005-0000-0000-0000D4000000}"/>
    <cellStyle name="20% - Accent3 15" xfId="214" xr:uid="{00000000-0005-0000-0000-0000D5000000}"/>
    <cellStyle name="20% - Accent3 15 2" xfId="215" xr:uid="{00000000-0005-0000-0000-0000D6000000}"/>
    <cellStyle name="20% - Accent3 16" xfId="216" xr:uid="{00000000-0005-0000-0000-0000D7000000}"/>
    <cellStyle name="20% - Accent3 16 2" xfId="217" xr:uid="{00000000-0005-0000-0000-0000D8000000}"/>
    <cellStyle name="20% - Accent3 17" xfId="218" xr:uid="{00000000-0005-0000-0000-0000D9000000}"/>
    <cellStyle name="20% - Accent3 17 2" xfId="219" xr:uid="{00000000-0005-0000-0000-0000DA000000}"/>
    <cellStyle name="20% - Accent3 18" xfId="220" xr:uid="{00000000-0005-0000-0000-0000DB000000}"/>
    <cellStyle name="20% - Accent3 18 2" xfId="221" xr:uid="{00000000-0005-0000-0000-0000DC000000}"/>
    <cellStyle name="20% - Accent3 19" xfId="222" xr:uid="{00000000-0005-0000-0000-0000DD000000}"/>
    <cellStyle name="20% - Accent3 19 2" xfId="223" xr:uid="{00000000-0005-0000-0000-0000DE000000}"/>
    <cellStyle name="20% - Accent3 2" xfId="224" xr:uid="{00000000-0005-0000-0000-0000DF000000}"/>
    <cellStyle name="20% - Accent3 2 2" xfId="225" xr:uid="{00000000-0005-0000-0000-0000E0000000}"/>
    <cellStyle name="20% - Accent3 2 2 2" xfId="226" xr:uid="{00000000-0005-0000-0000-0000E1000000}"/>
    <cellStyle name="20% - Accent3 2 3" xfId="227" xr:uid="{00000000-0005-0000-0000-0000E2000000}"/>
    <cellStyle name="20% - Accent3 2 3 2" xfId="228" xr:uid="{00000000-0005-0000-0000-0000E3000000}"/>
    <cellStyle name="20% - Accent3 2 3 2 2" xfId="229" xr:uid="{00000000-0005-0000-0000-0000E4000000}"/>
    <cellStyle name="20% - Accent3 2 3 3" xfId="230" xr:uid="{00000000-0005-0000-0000-0000E5000000}"/>
    <cellStyle name="20% - Accent3 2 3 3 2" xfId="231" xr:uid="{00000000-0005-0000-0000-0000E6000000}"/>
    <cellStyle name="20% - Accent3 2 3 4" xfId="232" xr:uid="{00000000-0005-0000-0000-0000E7000000}"/>
    <cellStyle name="20% - Accent3 2 3_Conciliação+Udinese+02-2011" xfId="233" xr:uid="{00000000-0005-0000-0000-0000E8000000}"/>
    <cellStyle name="20% - Accent3 2 4" xfId="234" xr:uid="{00000000-0005-0000-0000-0000E9000000}"/>
    <cellStyle name="20% - Accent3 2 4 2" xfId="235" xr:uid="{00000000-0005-0000-0000-0000EA000000}"/>
    <cellStyle name="20% - Accent3 2 5" xfId="236" xr:uid="{00000000-0005-0000-0000-0000EB000000}"/>
    <cellStyle name="20% - Accent3 2 5 2" xfId="237" xr:uid="{00000000-0005-0000-0000-0000EC000000}"/>
    <cellStyle name="20% - Accent3 2 6" xfId="238" xr:uid="{00000000-0005-0000-0000-0000ED000000}"/>
    <cellStyle name="20% - Accent3 2 6 2" xfId="239" xr:uid="{00000000-0005-0000-0000-0000EE000000}"/>
    <cellStyle name="20% - Accent3 2 7" xfId="240" xr:uid="{00000000-0005-0000-0000-0000EF000000}"/>
    <cellStyle name="20% - Accent3 2_Conciliação+Udinese+02-2011" xfId="241" xr:uid="{00000000-0005-0000-0000-0000F0000000}"/>
    <cellStyle name="20% - Accent3 20" xfId="242" xr:uid="{00000000-0005-0000-0000-0000F1000000}"/>
    <cellStyle name="20% - Accent3 20 2" xfId="243" xr:uid="{00000000-0005-0000-0000-0000F2000000}"/>
    <cellStyle name="20% - Accent3 21" xfId="244" xr:uid="{00000000-0005-0000-0000-0000F3000000}"/>
    <cellStyle name="20% - Accent3 21 2" xfId="245" xr:uid="{00000000-0005-0000-0000-0000F4000000}"/>
    <cellStyle name="20% - Accent3 22" xfId="246" xr:uid="{00000000-0005-0000-0000-0000F5000000}"/>
    <cellStyle name="20% - Accent3 22 2" xfId="247" xr:uid="{00000000-0005-0000-0000-0000F6000000}"/>
    <cellStyle name="20% - Accent3 23" xfId="248" xr:uid="{00000000-0005-0000-0000-0000F7000000}"/>
    <cellStyle name="20% - Accent3 23 2" xfId="249" xr:uid="{00000000-0005-0000-0000-0000F8000000}"/>
    <cellStyle name="20% - Accent3 24" xfId="250" xr:uid="{00000000-0005-0000-0000-0000F9000000}"/>
    <cellStyle name="20% - Accent3 24 2" xfId="251" xr:uid="{00000000-0005-0000-0000-0000FA000000}"/>
    <cellStyle name="20% - Accent3 25" xfId="252" xr:uid="{00000000-0005-0000-0000-0000FB000000}"/>
    <cellStyle name="20% - Accent3 25 2" xfId="253" xr:uid="{00000000-0005-0000-0000-0000FC000000}"/>
    <cellStyle name="20% - Accent3 26" xfId="254" xr:uid="{00000000-0005-0000-0000-0000FD000000}"/>
    <cellStyle name="20% - Accent3 26 2" xfId="255" xr:uid="{00000000-0005-0000-0000-0000FE000000}"/>
    <cellStyle name="20% - Accent3 27" xfId="256" xr:uid="{00000000-0005-0000-0000-0000FF000000}"/>
    <cellStyle name="20% - Accent3 27 2" xfId="257" xr:uid="{00000000-0005-0000-0000-000000010000}"/>
    <cellStyle name="20% - Accent3 28" xfId="258" xr:uid="{00000000-0005-0000-0000-000001010000}"/>
    <cellStyle name="20% - Accent3 28 2" xfId="259" xr:uid="{00000000-0005-0000-0000-000002010000}"/>
    <cellStyle name="20% - Accent3 29" xfId="260" xr:uid="{00000000-0005-0000-0000-000003010000}"/>
    <cellStyle name="20% - Accent3 29 2" xfId="261" xr:uid="{00000000-0005-0000-0000-000004010000}"/>
    <cellStyle name="20% - Accent3 3" xfId="262" xr:uid="{00000000-0005-0000-0000-000005010000}"/>
    <cellStyle name="20% - Accent3 3 2" xfId="263" xr:uid="{00000000-0005-0000-0000-000006010000}"/>
    <cellStyle name="20% - Accent3 4" xfId="264" xr:uid="{00000000-0005-0000-0000-000007010000}"/>
    <cellStyle name="20% - Accent3 4 2" xfId="265" xr:uid="{00000000-0005-0000-0000-000008010000}"/>
    <cellStyle name="20% - Accent3 4 2 2" xfId="266" xr:uid="{00000000-0005-0000-0000-000009010000}"/>
    <cellStyle name="20% - Accent3 4 3" xfId="267" xr:uid="{00000000-0005-0000-0000-00000A010000}"/>
    <cellStyle name="20% - Accent3 4 3 2" xfId="268" xr:uid="{00000000-0005-0000-0000-00000B010000}"/>
    <cellStyle name="20% - Accent3 4 4" xfId="269" xr:uid="{00000000-0005-0000-0000-00000C010000}"/>
    <cellStyle name="20% - Accent3 4_Conciliação+Udinese+02-2011" xfId="270" xr:uid="{00000000-0005-0000-0000-00000D010000}"/>
    <cellStyle name="20% - Accent3 5" xfId="271" xr:uid="{00000000-0005-0000-0000-00000E010000}"/>
    <cellStyle name="20% - Accent3 5 2" xfId="272" xr:uid="{00000000-0005-0000-0000-00000F010000}"/>
    <cellStyle name="20% - Accent3 6" xfId="273" xr:uid="{00000000-0005-0000-0000-000010010000}"/>
    <cellStyle name="20% - Accent3 6 2" xfId="274" xr:uid="{00000000-0005-0000-0000-000011010000}"/>
    <cellStyle name="20% - Accent3 7" xfId="275" xr:uid="{00000000-0005-0000-0000-000012010000}"/>
    <cellStyle name="20% - Accent3 7 2" xfId="276" xr:uid="{00000000-0005-0000-0000-000013010000}"/>
    <cellStyle name="20% - Accent3 7 2 2" xfId="277" xr:uid="{00000000-0005-0000-0000-000014010000}"/>
    <cellStyle name="20% - Accent3 7 3" xfId="278" xr:uid="{00000000-0005-0000-0000-000015010000}"/>
    <cellStyle name="20% - Accent3 7 3 2" xfId="279" xr:uid="{00000000-0005-0000-0000-000016010000}"/>
    <cellStyle name="20% - Accent3 7 4" xfId="280" xr:uid="{00000000-0005-0000-0000-000017010000}"/>
    <cellStyle name="20% - Accent3 7_Conciliação+Udinese+02-2011" xfId="281" xr:uid="{00000000-0005-0000-0000-000018010000}"/>
    <cellStyle name="20% - Accent3 8" xfId="282" xr:uid="{00000000-0005-0000-0000-000019010000}"/>
    <cellStyle name="20% - Accent3 8 2" xfId="283" xr:uid="{00000000-0005-0000-0000-00001A010000}"/>
    <cellStyle name="20% - Accent3 8 2 2" xfId="284" xr:uid="{00000000-0005-0000-0000-00001B010000}"/>
    <cellStyle name="20% - Accent3 8 3" xfId="285" xr:uid="{00000000-0005-0000-0000-00001C010000}"/>
    <cellStyle name="20% - Accent3 8 3 2" xfId="286" xr:uid="{00000000-0005-0000-0000-00001D010000}"/>
    <cellStyle name="20% - Accent3 8 4" xfId="287" xr:uid="{00000000-0005-0000-0000-00001E010000}"/>
    <cellStyle name="20% - Accent3 8_Conciliação+Udinese+02-2011" xfId="288" xr:uid="{00000000-0005-0000-0000-00001F010000}"/>
    <cellStyle name="20% - Accent3 9" xfId="289" xr:uid="{00000000-0005-0000-0000-000020010000}"/>
    <cellStyle name="20% - Accent3 9 2" xfId="290" xr:uid="{00000000-0005-0000-0000-000021010000}"/>
    <cellStyle name="20% - Accent3 9 2 2" xfId="291" xr:uid="{00000000-0005-0000-0000-000022010000}"/>
    <cellStyle name="20% - Accent3 9 3" xfId="292" xr:uid="{00000000-0005-0000-0000-000023010000}"/>
    <cellStyle name="20% - Accent3 9 3 2" xfId="293" xr:uid="{00000000-0005-0000-0000-000024010000}"/>
    <cellStyle name="20% - Accent3 9 4" xfId="294" xr:uid="{00000000-0005-0000-0000-000025010000}"/>
    <cellStyle name="20% - Accent3 9_Conciliação+Udinese+02-2011" xfId="295" xr:uid="{00000000-0005-0000-0000-000026010000}"/>
    <cellStyle name="20% - Accent4" xfId="296" xr:uid="{00000000-0005-0000-0000-000027010000}"/>
    <cellStyle name="20% - Accent4 10" xfId="297" xr:uid="{00000000-0005-0000-0000-000028010000}"/>
    <cellStyle name="20% - Accent4 10 2" xfId="298" xr:uid="{00000000-0005-0000-0000-000029010000}"/>
    <cellStyle name="20% - Accent4 11" xfId="299" xr:uid="{00000000-0005-0000-0000-00002A010000}"/>
    <cellStyle name="20% - Accent4 11 2" xfId="300" xr:uid="{00000000-0005-0000-0000-00002B010000}"/>
    <cellStyle name="20% - Accent4 12" xfId="301" xr:uid="{00000000-0005-0000-0000-00002C010000}"/>
    <cellStyle name="20% - Accent4 12 2" xfId="302" xr:uid="{00000000-0005-0000-0000-00002D010000}"/>
    <cellStyle name="20% - Accent4 13" xfId="303" xr:uid="{00000000-0005-0000-0000-00002E010000}"/>
    <cellStyle name="20% - Accent4 13 2" xfId="304" xr:uid="{00000000-0005-0000-0000-00002F010000}"/>
    <cellStyle name="20% - Accent4 14" xfId="305" xr:uid="{00000000-0005-0000-0000-000030010000}"/>
    <cellStyle name="20% - Accent4 14 2" xfId="306" xr:uid="{00000000-0005-0000-0000-000031010000}"/>
    <cellStyle name="20% - Accent4 15" xfId="307" xr:uid="{00000000-0005-0000-0000-000032010000}"/>
    <cellStyle name="20% - Accent4 15 2" xfId="308" xr:uid="{00000000-0005-0000-0000-000033010000}"/>
    <cellStyle name="20% - Accent4 16" xfId="309" xr:uid="{00000000-0005-0000-0000-000034010000}"/>
    <cellStyle name="20% - Accent4 16 2" xfId="310" xr:uid="{00000000-0005-0000-0000-000035010000}"/>
    <cellStyle name="20% - Accent4 17" xfId="311" xr:uid="{00000000-0005-0000-0000-000036010000}"/>
    <cellStyle name="20% - Accent4 17 2" xfId="312" xr:uid="{00000000-0005-0000-0000-000037010000}"/>
    <cellStyle name="20% - Accent4 18" xfId="313" xr:uid="{00000000-0005-0000-0000-000038010000}"/>
    <cellStyle name="20% - Accent4 18 2" xfId="314" xr:uid="{00000000-0005-0000-0000-000039010000}"/>
    <cellStyle name="20% - Accent4 19" xfId="315" xr:uid="{00000000-0005-0000-0000-00003A010000}"/>
    <cellStyle name="20% - Accent4 19 2" xfId="316" xr:uid="{00000000-0005-0000-0000-00003B010000}"/>
    <cellStyle name="20% - Accent4 2" xfId="317" xr:uid="{00000000-0005-0000-0000-00003C010000}"/>
    <cellStyle name="20% - Accent4 2 2" xfId="318" xr:uid="{00000000-0005-0000-0000-00003D010000}"/>
    <cellStyle name="20% - Accent4 2 2 2" xfId="319" xr:uid="{00000000-0005-0000-0000-00003E010000}"/>
    <cellStyle name="20% - Accent4 2 3" xfId="320" xr:uid="{00000000-0005-0000-0000-00003F010000}"/>
    <cellStyle name="20% - Accent4 2 3 2" xfId="321" xr:uid="{00000000-0005-0000-0000-000040010000}"/>
    <cellStyle name="20% - Accent4 2 3 2 2" xfId="322" xr:uid="{00000000-0005-0000-0000-000041010000}"/>
    <cellStyle name="20% - Accent4 2 3 3" xfId="323" xr:uid="{00000000-0005-0000-0000-000042010000}"/>
    <cellStyle name="20% - Accent4 2 3 3 2" xfId="324" xr:uid="{00000000-0005-0000-0000-000043010000}"/>
    <cellStyle name="20% - Accent4 2 3 4" xfId="325" xr:uid="{00000000-0005-0000-0000-000044010000}"/>
    <cellStyle name="20% - Accent4 2 3_Conciliação+Udinese+02-2011" xfId="326" xr:uid="{00000000-0005-0000-0000-000045010000}"/>
    <cellStyle name="20% - Accent4 2 4" xfId="327" xr:uid="{00000000-0005-0000-0000-000046010000}"/>
    <cellStyle name="20% - Accent4 2 4 2" xfId="328" xr:uid="{00000000-0005-0000-0000-000047010000}"/>
    <cellStyle name="20% - Accent4 2 5" xfId="329" xr:uid="{00000000-0005-0000-0000-000048010000}"/>
    <cellStyle name="20% - Accent4 2 5 2" xfId="330" xr:uid="{00000000-0005-0000-0000-000049010000}"/>
    <cellStyle name="20% - Accent4 2 6" xfId="331" xr:uid="{00000000-0005-0000-0000-00004A010000}"/>
    <cellStyle name="20% - Accent4 2 6 2" xfId="332" xr:uid="{00000000-0005-0000-0000-00004B010000}"/>
    <cellStyle name="20% - Accent4 2 7" xfId="333" xr:uid="{00000000-0005-0000-0000-00004C010000}"/>
    <cellStyle name="20% - Accent4 2_Conciliação+Udinese+02-2011" xfId="334" xr:uid="{00000000-0005-0000-0000-00004D010000}"/>
    <cellStyle name="20% - Accent4 20" xfId="335" xr:uid="{00000000-0005-0000-0000-00004E010000}"/>
    <cellStyle name="20% - Accent4 20 2" xfId="336" xr:uid="{00000000-0005-0000-0000-00004F010000}"/>
    <cellStyle name="20% - Accent4 21" xfId="337" xr:uid="{00000000-0005-0000-0000-000050010000}"/>
    <cellStyle name="20% - Accent4 21 2" xfId="338" xr:uid="{00000000-0005-0000-0000-000051010000}"/>
    <cellStyle name="20% - Accent4 22" xfId="339" xr:uid="{00000000-0005-0000-0000-000052010000}"/>
    <cellStyle name="20% - Accent4 22 2" xfId="340" xr:uid="{00000000-0005-0000-0000-000053010000}"/>
    <cellStyle name="20% - Accent4 23" xfId="341" xr:uid="{00000000-0005-0000-0000-000054010000}"/>
    <cellStyle name="20% - Accent4 23 2" xfId="342" xr:uid="{00000000-0005-0000-0000-000055010000}"/>
    <cellStyle name="20% - Accent4 24" xfId="343" xr:uid="{00000000-0005-0000-0000-000056010000}"/>
    <cellStyle name="20% - Accent4 24 2" xfId="344" xr:uid="{00000000-0005-0000-0000-000057010000}"/>
    <cellStyle name="20% - Accent4 25" xfId="345" xr:uid="{00000000-0005-0000-0000-000058010000}"/>
    <cellStyle name="20% - Accent4 25 2" xfId="346" xr:uid="{00000000-0005-0000-0000-000059010000}"/>
    <cellStyle name="20% - Accent4 26" xfId="347" xr:uid="{00000000-0005-0000-0000-00005A010000}"/>
    <cellStyle name="20% - Accent4 26 2" xfId="348" xr:uid="{00000000-0005-0000-0000-00005B010000}"/>
    <cellStyle name="20% - Accent4 27" xfId="349" xr:uid="{00000000-0005-0000-0000-00005C010000}"/>
    <cellStyle name="20% - Accent4 27 2" xfId="350" xr:uid="{00000000-0005-0000-0000-00005D010000}"/>
    <cellStyle name="20% - Accent4 28" xfId="351" xr:uid="{00000000-0005-0000-0000-00005E010000}"/>
    <cellStyle name="20% - Accent4 28 2" xfId="352" xr:uid="{00000000-0005-0000-0000-00005F010000}"/>
    <cellStyle name="20% - Accent4 29" xfId="353" xr:uid="{00000000-0005-0000-0000-000060010000}"/>
    <cellStyle name="20% - Accent4 29 2" xfId="354" xr:uid="{00000000-0005-0000-0000-000061010000}"/>
    <cellStyle name="20% - Accent4 3" xfId="355" xr:uid="{00000000-0005-0000-0000-000062010000}"/>
    <cellStyle name="20% - Accent4 3 2" xfId="356" xr:uid="{00000000-0005-0000-0000-000063010000}"/>
    <cellStyle name="20% - Accent4 4" xfId="357" xr:uid="{00000000-0005-0000-0000-000064010000}"/>
    <cellStyle name="20% - Accent4 4 2" xfId="358" xr:uid="{00000000-0005-0000-0000-000065010000}"/>
    <cellStyle name="20% - Accent4 4 2 2" xfId="359" xr:uid="{00000000-0005-0000-0000-000066010000}"/>
    <cellStyle name="20% - Accent4 4 3" xfId="360" xr:uid="{00000000-0005-0000-0000-000067010000}"/>
    <cellStyle name="20% - Accent4 4 3 2" xfId="361" xr:uid="{00000000-0005-0000-0000-000068010000}"/>
    <cellStyle name="20% - Accent4 4 4" xfId="362" xr:uid="{00000000-0005-0000-0000-000069010000}"/>
    <cellStyle name="20% - Accent4 4_Conciliação+Udinese+02-2011" xfId="363" xr:uid="{00000000-0005-0000-0000-00006A010000}"/>
    <cellStyle name="20% - Accent4 5" xfId="364" xr:uid="{00000000-0005-0000-0000-00006B010000}"/>
    <cellStyle name="20% - Accent4 5 2" xfId="365" xr:uid="{00000000-0005-0000-0000-00006C010000}"/>
    <cellStyle name="20% - Accent4 6" xfId="366" xr:uid="{00000000-0005-0000-0000-00006D010000}"/>
    <cellStyle name="20% - Accent4 6 2" xfId="367" xr:uid="{00000000-0005-0000-0000-00006E010000}"/>
    <cellStyle name="20% - Accent4 7" xfId="368" xr:uid="{00000000-0005-0000-0000-00006F010000}"/>
    <cellStyle name="20% - Accent4 7 2" xfId="369" xr:uid="{00000000-0005-0000-0000-000070010000}"/>
    <cellStyle name="20% - Accent4 7 2 2" xfId="370" xr:uid="{00000000-0005-0000-0000-000071010000}"/>
    <cellStyle name="20% - Accent4 7 3" xfId="371" xr:uid="{00000000-0005-0000-0000-000072010000}"/>
    <cellStyle name="20% - Accent4 7 3 2" xfId="372" xr:uid="{00000000-0005-0000-0000-000073010000}"/>
    <cellStyle name="20% - Accent4 7 4" xfId="373" xr:uid="{00000000-0005-0000-0000-000074010000}"/>
    <cellStyle name="20% - Accent4 7_Conciliação+Udinese+02-2011" xfId="374" xr:uid="{00000000-0005-0000-0000-000075010000}"/>
    <cellStyle name="20% - Accent4 8" xfId="375" xr:uid="{00000000-0005-0000-0000-000076010000}"/>
    <cellStyle name="20% - Accent4 8 2" xfId="376" xr:uid="{00000000-0005-0000-0000-000077010000}"/>
    <cellStyle name="20% - Accent4 8 2 2" xfId="377" xr:uid="{00000000-0005-0000-0000-000078010000}"/>
    <cellStyle name="20% - Accent4 8 3" xfId="378" xr:uid="{00000000-0005-0000-0000-000079010000}"/>
    <cellStyle name="20% - Accent4 8 3 2" xfId="379" xr:uid="{00000000-0005-0000-0000-00007A010000}"/>
    <cellStyle name="20% - Accent4 8 4" xfId="380" xr:uid="{00000000-0005-0000-0000-00007B010000}"/>
    <cellStyle name="20% - Accent4 8_Conciliação+Udinese+02-2011" xfId="381" xr:uid="{00000000-0005-0000-0000-00007C010000}"/>
    <cellStyle name="20% - Accent4 9" xfId="382" xr:uid="{00000000-0005-0000-0000-00007D010000}"/>
    <cellStyle name="20% - Accent4 9 2" xfId="383" xr:uid="{00000000-0005-0000-0000-00007E010000}"/>
    <cellStyle name="20% - Accent4 9 2 2" xfId="384" xr:uid="{00000000-0005-0000-0000-00007F010000}"/>
    <cellStyle name="20% - Accent4 9 3" xfId="385" xr:uid="{00000000-0005-0000-0000-000080010000}"/>
    <cellStyle name="20% - Accent4 9 3 2" xfId="386" xr:uid="{00000000-0005-0000-0000-000081010000}"/>
    <cellStyle name="20% - Accent4 9 4" xfId="387" xr:uid="{00000000-0005-0000-0000-000082010000}"/>
    <cellStyle name="20% - Accent4 9_Conciliação+Udinese+02-2011" xfId="388" xr:uid="{00000000-0005-0000-0000-000083010000}"/>
    <cellStyle name="20% - Accent5" xfId="389" xr:uid="{00000000-0005-0000-0000-000084010000}"/>
    <cellStyle name="20% - Accent5 10" xfId="390" xr:uid="{00000000-0005-0000-0000-000085010000}"/>
    <cellStyle name="20% - Accent5 10 2" xfId="391" xr:uid="{00000000-0005-0000-0000-000086010000}"/>
    <cellStyle name="20% - Accent5 11" xfId="392" xr:uid="{00000000-0005-0000-0000-000087010000}"/>
    <cellStyle name="20% - Accent5 11 2" xfId="393" xr:uid="{00000000-0005-0000-0000-000088010000}"/>
    <cellStyle name="20% - Accent5 12" xfId="394" xr:uid="{00000000-0005-0000-0000-000089010000}"/>
    <cellStyle name="20% - Accent5 12 2" xfId="395" xr:uid="{00000000-0005-0000-0000-00008A010000}"/>
    <cellStyle name="20% - Accent5 13" xfId="396" xr:uid="{00000000-0005-0000-0000-00008B010000}"/>
    <cellStyle name="20% - Accent5 13 2" xfId="397" xr:uid="{00000000-0005-0000-0000-00008C010000}"/>
    <cellStyle name="20% - Accent5 14" xfId="398" xr:uid="{00000000-0005-0000-0000-00008D010000}"/>
    <cellStyle name="20% - Accent5 14 2" xfId="399" xr:uid="{00000000-0005-0000-0000-00008E010000}"/>
    <cellStyle name="20% - Accent5 15" xfId="400" xr:uid="{00000000-0005-0000-0000-00008F010000}"/>
    <cellStyle name="20% - Accent5 15 2" xfId="401" xr:uid="{00000000-0005-0000-0000-000090010000}"/>
    <cellStyle name="20% - Accent5 16" xfId="402" xr:uid="{00000000-0005-0000-0000-000091010000}"/>
    <cellStyle name="20% - Accent5 16 2" xfId="403" xr:uid="{00000000-0005-0000-0000-000092010000}"/>
    <cellStyle name="20% - Accent5 17" xfId="404" xr:uid="{00000000-0005-0000-0000-000093010000}"/>
    <cellStyle name="20% - Accent5 17 2" xfId="405" xr:uid="{00000000-0005-0000-0000-000094010000}"/>
    <cellStyle name="20% - Accent5 18" xfId="406" xr:uid="{00000000-0005-0000-0000-000095010000}"/>
    <cellStyle name="20% - Accent5 18 2" xfId="407" xr:uid="{00000000-0005-0000-0000-000096010000}"/>
    <cellStyle name="20% - Accent5 19" xfId="408" xr:uid="{00000000-0005-0000-0000-000097010000}"/>
    <cellStyle name="20% - Accent5 19 2" xfId="409" xr:uid="{00000000-0005-0000-0000-000098010000}"/>
    <cellStyle name="20% - Accent5 2" xfId="410" xr:uid="{00000000-0005-0000-0000-000099010000}"/>
    <cellStyle name="20% - Accent5 2 2" xfId="411" xr:uid="{00000000-0005-0000-0000-00009A010000}"/>
    <cellStyle name="20% - Accent5 2 2 2" xfId="412" xr:uid="{00000000-0005-0000-0000-00009B010000}"/>
    <cellStyle name="20% - Accent5 2 3" xfId="413" xr:uid="{00000000-0005-0000-0000-00009C010000}"/>
    <cellStyle name="20% - Accent5 2 3 2" xfId="414" xr:uid="{00000000-0005-0000-0000-00009D010000}"/>
    <cellStyle name="20% - Accent5 2 3 2 2" xfId="415" xr:uid="{00000000-0005-0000-0000-00009E010000}"/>
    <cellStyle name="20% - Accent5 2 3 3" xfId="416" xr:uid="{00000000-0005-0000-0000-00009F010000}"/>
    <cellStyle name="20% - Accent5 2 3 3 2" xfId="417" xr:uid="{00000000-0005-0000-0000-0000A0010000}"/>
    <cellStyle name="20% - Accent5 2 3 4" xfId="418" xr:uid="{00000000-0005-0000-0000-0000A1010000}"/>
    <cellStyle name="20% - Accent5 2 3_Conciliação+Udinese+02-2011" xfId="419" xr:uid="{00000000-0005-0000-0000-0000A2010000}"/>
    <cellStyle name="20% - Accent5 2 4" xfId="420" xr:uid="{00000000-0005-0000-0000-0000A3010000}"/>
    <cellStyle name="20% - Accent5 2 4 2" xfId="421" xr:uid="{00000000-0005-0000-0000-0000A4010000}"/>
    <cellStyle name="20% - Accent5 2 5" xfId="422" xr:uid="{00000000-0005-0000-0000-0000A5010000}"/>
    <cellStyle name="20% - Accent5 2 5 2" xfId="423" xr:uid="{00000000-0005-0000-0000-0000A6010000}"/>
    <cellStyle name="20% - Accent5 2 6" xfId="424" xr:uid="{00000000-0005-0000-0000-0000A7010000}"/>
    <cellStyle name="20% - Accent5 2 6 2" xfId="425" xr:uid="{00000000-0005-0000-0000-0000A8010000}"/>
    <cellStyle name="20% - Accent5 2 7" xfId="426" xr:uid="{00000000-0005-0000-0000-0000A9010000}"/>
    <cellStyle name="20% - Accent5 2 7 2" xfId="427" xr:uid="{00000000-0005-0000-0000-0000AA010000}"/>
    <cellStyle name="20% - Accent5 2 8" xfId="428" xr:uid="{00000000-0005-0000-0000-0000AB010000}"/>
    <cellStyle name="20% - Accent5 2_Conciliação+Udinese+02-2011" xfId="429" xr:uid="{00000000-0005-0000-0000-0000AC010000}"/>
    <cellStyle name="20% - Accent5 20" xfId="430" xr:uid="{00000000-0005-0000-0000-0000AD010000}"/>
    <cellStyle name="20% - Accent5 20 2" xfId="431" xr:uid="{00000000-0005-0000-0000-0000AE010000}"/>
    <cellStyle name="20% - Accent5 21" xfId="432" xr:uid="{00000000-0005-0000-0000-0000AF010000}"/>
    <cellStyle name="20% - Accent5 21 2" xfId="433" xr:uid="{00000000-0005-0000-0000-0000B0010000}"/>
    <cellStyle name="20% - Accent5 22" xfId="434" xr:uid="{00000000-0005-0000-0000-0000B1010000}"/>
    <cellStyle name="20% - Accent5 22 2" xfId="435" xr:uid="{00000000-0005-0000-0000-0000B2010000}"/>
    <cellStyle name="20% - Accent5 23" xfId="436" xr:uid="{00000000-0005-0000-0000-0000B3010000}"/>
    <cellStyle name="20% - Accent5 23 2" xfId="437" xr:uid="{00000000-0005-0000-0000-0000B4010000}"/>
    <cellStyle name="20% - Accent5 24" xfId="438" xr:uid="{00000000-0005-0000-0000-0000B5010000}"/>
    <cellStyle name="20% - Accent5 24 2" xfId="439" xr:uid="{00000000-0005-0000-0000-0000B6010000}"/>
    <cellStyle name="20% - Accent5 25" xfId="440" xr:uid="{00000000-0005-0000-0000-0000B7010000}"/>
    <cellStyle name="20% - Accent5 25 2" xfId="441" xr:uid="{00000000-0005-0000-0000-0000B8010000}"/>
    <cellStyle name="20% - Accent5 26" xfId="442" xr:uid="{00000000-0005-0000-0000-0000B9010000}"/>
    <cellStyle name="20% - Accent5 26 2" xfId="443" xr:uid="{00000000-0005-0000-0000-0000BA010000}"/>
    <cellStyle name="20% - Accent5 27" xfId="444" xr:uid="{00000000-0005-0000-0000-0000BB010000}"/>
    <cellStyle name="20% - Accent5 27 2" xfId="445" xr:uid="{00000000-0005-0000-0000-0000BC010000}"/>
    <cellStyle name="20% - Accent5 28" xfId="446" xr:uid="{00000000-0005-0000-0000-0000BD010000}"/>
    <cellStyle name="20% - Accent5 28 2" xfId="447" xr:uid="{00000000-0005-0000-0000-0000BE010000}"/>
    <cellStyle name="20% - Accent5 29" xfId="448" xr:uid="{00000000-0005-0000-0000-0000BF010000}"/>
    <cellStyle name="20% - Accent5 29 2" xfId="449" xr:uid="{00000000-0005-0000-0000-0000C0010000}"/>
    <cellStyle name="20% - Accent5 3" xfId="450" xr:uid="{00000000-0005-0000-0000-0000C1010000}"/>
    <cellStyle name="20% - Accent5 3 2" xfId="451" xr:uid="{00000000-0005-0000-0000-0000C2010000}"/>
    <cellStyle name="20% - Accent5 3 2 2" xfId="452" xr:uid="{00000000-0005-0000-0000-0000C3010000}"/>
    <cellStyle name="20% - Accent5 3 3" xfId="453" xr:uid="{00000000-0005-0000-0000-0000C4010000}"/>
    <cellStyle name="20% - Accent5 3 3 2" xfId="454" xr:uid="{00000000-0005-0000-0000-0000C5010000}"/>
    <cellStyle name="20% - Accent5 3 4" xfId="455" xr:uid="{00000000-0005-0000-0000-0000C6010000}"/>
    <cellStyle name="20% - Accent5 3_Conciliação+Udinese+02-2011" xfId="456" xr:uid="{00000000-0005-0000-0000-0000C7010000}"/>
    <cellStyle name="20% - Accent5 30" xfId="457" xr:uid="{00000000-0005-0000-0000-0000C8010000}"/>
    <cellStyle name="20% - Accent5 30 2" xfId="458" xr:uid="{00000000-0005-0000-0000-0000C9010000}"/>
    <cellStyle name="20% - Accent5 4" xfId="459" xr:uid="{00000000-0005-0000-0000-0000CA010000}"/>
    <cellStyle name="20% - Accent5 4 2" xfId="460" xr:uid="{00000000-0005-0000-0000-0000CB010000}"/>
    <cellStyle name="20% - Accent5 5" xfId="461" xr:uid="{00000000-0005-0000-0000-0000CC010000}"/>
    <cellStyle name="20% - Accent5 5 2" xfId="462" xr:uid="{00000000-0005-0000-0000-0000CD010000}"/>
    <cellStyle name="20% - Accent5 6" xfId="463" xr:uid="{00000000-0005-0000-0000-0000CE010000}"/>
    <cellStyle name="20% - Accent5 6 2" xfId="464" xr:uid="{00000000-0005-0000-0000-0000CF010000}"/>
    <cellStyle name="20% - Accent5 7" xfId="465" xr:uid="{00000000-0005-0000-0000-0000D0010000}"/>
    <cellStyle name="20% - Accent5 7 2" xfId="466" xr:uid="{00000000-0005-0000-0000-0000D1010000}"/>
    <cellStyle name="20% - Accent5 7 2 2" xfId="467" xr:uid="{00000000-0005-0000-0000-0000D2010000}"/>
    <cellStyle name="20% - Accent5 7 3" xfId="468" xr:uid="{00000000-0005-0000-0000-0000D3010000}"/>
    <cellStyle name="20% - Accent5 7 3 2" xfId="469" xr:uid="{00000000-0005-0000-0000-0000D4010000}"/>
    <cellStyle name="20% - Accent5 7 4" xfId="470" xr:uid="{00000000-0005-0000-0000-0000D5010000}"/>
    <cellStyle name="20% - Accent5 7_Conciliação+Udinese+02-2011" xfId="471" xr:uid="{00000000-0005-0000-0000-0000D6010000}"/>
    <cellStyle name="20% - Accent5 8" xfId="472" xr:uid="{00000000-0005-0000-0000-0000D7010000}"/>
    <cellStyle name="20% - Accent5 8 2" xfId="473" xr:uid="{00000000-0005-0000-0000-0000D8010000}"/>
    <cellStyle name="20% - Accent5 8 2 2" xfId="474" xr:uid="{00000000-0005-0000-0000-0000D9010000}"/>
    <cellStyle name="20% - Accent5 8 3" xfId="475" xr:uid="{00000000-0005-0000-0000-0000DA010000}"/>
    <cellStyle name="20% - Accent5 8 3 2" xfId="476" xr:uid="{00000000-0005-0000-0000-0000DB010000}"/>
    <cellStyle name="20% - Accent5 8 4" xfId="477" xr:uid="{00000000-0005-0000-0000-0000DC010000}"/>
    <cellStyle name="20% - Accent5 8_Conciliação+Udinese+02-2011" xfId="478" xr:uid="{00000000-0005-0000-0000-0000DD010000}"/>
    <cellStyle name="20% - Accent5 9" xfId="479" xr:uid="{00000000-0005-0000-0000-0000DE010000}"/>
    <cellStyle name="20% - Accent5 9 2" xfId="480" xr:uid="{00000000-0005-0000-0000-0000DF010000}"/>
    <cellStyle name="20% - Accent5 9 2 2" xfId="481" xr:uid="{00000000-0005-0000-0000-0000E0010000}"/>
    <cellStyle name="20% - Accent5 9 3" xfId="482" xr:uid="{00000000-0005-0000-0000-0000E1010000}"/>
    <cellStyle name="20% - Accent5 9 3 2" xfId="483" xr:uid="{00000000-0005-0000-0000-0000E2010000}"/>
    <cellStyle name="20% - Accent5 9 4" xfId="484" xr:uid="{00000000-0005-0000-0000-0000E3010000}"/>
    <cellStyle name="20% - Accent5 9_Conciliação+Udinese+02-2011" xfId="485" xr:uid="{00000000-0005-0000-0000-0000E4010000}"/>
    <cellStyle name="20% - Accent6" xfId="486" xr:uid="{00000000-0005-0000-0000-0000E5010000}"/>
    <cellStyle name="20% - Accent6 10" xfId="487" xr:uid="{00000000-0005-0000-0000-0000E6010000}"/>
    <cellStyle name="20% - Accent6 10 2" xfId="488" xr:uid="{00000000-0005-0000-0000-0000E7010000}"/>
    <cellStyle name="20% - Accent6 11" xfId="489" xr:uid="{00000000-0005-0000-0000-0000E8010000}"/>
    <cellStyle name="20% - Accent6 11 2" xfId="490" xr:uid="{00000000-0005-0000-0000-0000E9010000}"/>
    <cellStyle name="20% - Accent6 12" xfId="491" xr:uid="{00000000-0005-0000-0000-0000EA010000}"/>
    <cellStyle name="20% - Accent6 12 2" xfId="492" xr:uid="{00000000-0005-0000-0000-0000EB010000}"/>
    <cellStyle name="20% - Accent6 13" xfId="493" xr:uid="{00000000-0005-0000-0000-0000EC010000}"/>
    <cellStyle name="20% - Accent6 13 2" xfId="494" xr:uid="{00000000-0005-0000-0000-0000ED010000}"/>
    <cellStyle name="20% - Accent6 14" xfId="495" xr:uid="{00000000-0005-0000-0000-0000EE010000}"/>
    <cellStyle name="20% - Accent6 14 2" xfId="496" xr:uid="{00000000-0005-0000-0000-0000EF010000}"/>
    <cellStyle name="20% - Accent6 15" xfId="497" xr:uid="{00000000-0005-0000-0000-0000F0010000}"/>
    <cellStyle name="20% - Accent6 15 2" xfId="498" xr:uid="{00000000-0005-0000-0000-0000F1010000}"/>
    <cellStyle name="20% - Accent6 16" xfId="499" xr:uid="{00000000-0005-0000-0000-0000F2010000}"/>
    <cellStyle name="20% - Accent6 16 2" xfId="500" xr:uid="{00000000-0005-0000-0000-0000F3010000}"/>
    <cellStyle name="20% - Accent6 17" xfId="501" xr:uid="{00000000-0005-0000-0000-0000F4010000}"/>
    <cellStyle name="20% - Accent6 17 2" xfId="502" xr:uid="{00000000-0005-0000-0000-0000F5010000}"/>
    <cellStyle name="20% - Accent6 18" xfId="503" xr:uid="{00000000-0005-0000-0000-0000F6010000}"/>
    <cellStyle name="20% - Accent6 18 2" xfId="504" xr:uid="{00000000-0005-0000-0000-0000F7010000}"/>
    <cellStyle name="20% - Accent6 19" xfId="505" xr:uid="{00000000-0005-0000-0000-0000F8010000}"/>
    <cellStyle name="20% - Accent6 19 2" xfId="506" xr:uid="{00000000-0005-0000-0000-0000F9010000}"/>
    <cellStyle name="20% - Accent6 2" xfId="507" xr:uid="{00000000-0005-0000-0000-0000FA010000}"/>
    <cellStyle name="20% - Accent6 2 2" xfId="508" xr:uid="{00000000-0005-0000-0000-0000FB010000}"/>
    <cellStyle name="20% - Accent6 2 2 2" xfId="509" xr:uid="{00000000-0005-0000-0000-0000FC010000}"/>
    <cellStyle name="20% - Accent6 2 3" xfId="510" xr:uid="{00000000-0005-0000-0000-0000FD010000}"/>
    <cellStyle name="20% - Accent6 2 3 2" xfId="511" xr:uid="{00000000-0005-0000-0000-0000FE010000}"/>
    <cellStyle name="20% - Accent6 2 3 2 2" xfId="512" xr:uid="{00000000-0005-0000-0000-0000FF010000}"/>
    <cellStyle name="20% - Accent6 2 3 3" xfId="513" xr:uid="{00000000-0005-0000-0000-000000020000}"/>
    <cellStyle name="20% - Accent6 2 3 3 2" xfId="514" xr:uid="{00000000-0005-0000-0000-000001020000}"/>
    <cellStyle name="20% - Accent6 2 3 4" xfId="515" xr:uid="{00000000-0005-0000-0000-000002020000}"/>
    <cellStyle name="20% - Accent6 2 3_Conciliação+Udinese+02-2011" xfId="516" xr:uid="{00000000-0005-0000-0000-000003020000}"/>
    <cellStyle name="20% - Accent6 2 4" xfId="517" xr:uid="{00000000-0005-0000-0000-000004020000}"/>
    <cellStyle name="20% - Accent6 2 4 2" xfId="518" xr:uid="{00000000-0005-0000-0000-000005020000}"/>
    <cellStyle name="20% - Accent6 2 5" xfId="519" xr:uid="{00000000-0005-0000-0000-000006020000}"/>
    <cellStyle name="20% - Accent6 2 5 2" xfId="520" xr:uid="{00000000-0005-0000-0000-000007020000}"/>
    <cellStyle name="20% - Accent6 2 6" xfId="521" xr:uid="{00000000-0005-0000-0000-000008020000}"/>
    <cellStyle name="20% - Accent6 2 6 2" xfId="522" xr:uid="{00000000-0005-0000-0000-000009020000}"/>
    <cellStyle name="20% - Accent6 2 7" xfId="523" xr:uid="{00000000-0005-0000-0000-00000A020000}"/>
    <cellStyle name="20% - Accent6 2_Conciliação+Udinese+02-2011" xfId="524" xr:uid="{00000000-0005-0000-0000-00000B020000}"/>
    <cellStyle name="20% - Accent6 20" xfId="525" xr:uid="{00000000-0005-0000-0000-00000C020000}"/>
    <cellStyle name="20% - Accent6 20 2" xfId="526" xr:uid="{00000000-0005-0000-0000-00000D020000}"/>
    <cellStyle name="20% - Accent6 21" xfId="527" xr:uid="{00000000-0005-0000-0000-00000E020000}"/>
    <cellStyle name="20% - Accent6 21 2" xfId="528" xr:uid="{00000000-0005-0000-0000-00000F020000}"/>
    <cellStyle name="20% - Accent6 22" xfId="529" xr:uid="{00000000-0005-0000-0000-000010020000}"/>
    <cellStyle name="20% - Accent6 22 2" xfId="530" xr:uid="{00000000-0005-0000-0000-000011020000}"/>
    <cellStyle name="20% - Accent6 23" xfId="531" xr:uid="{00000000-0005-0000-0000-000012020000}"/>
    <cellStyle name="20% - Accent6 23 2" xfId="532" xr:uid="{00000000-0005-0000-0000-000013020000}"/>
    <cellStyle name="20% - Accent6 24" xfId="533" xr:uid="{00000000-0005-0000-0000-000014020000}"/>
    <cellStyle name="20% - Accent6 24 2" xfId="534" xr:uid="{00000000-0005-0000-0000-000015020000}"/>
    <cellStyle name="20% - Accent6 25" xfId="535" xr:uid="{00000000-0005-0000-0000-000016020000}"/>
    <cellStyle name="20% - Accent6 25 2" xfId="536" xr:uid="{00000000-0005-0000-0000-000017020000}"/>
    <cellStyle name="20% - Accent6 26" xfId="537" xr:uid="{00000000-0005-0000-0000-000018020000}"/>
    <cellStyle name="20% - Accent6 26 2" xfId="538" xr:uid="{00000000-0005-0000-0000-000019020000}"/>
    <cellStyle name="20% - Accent6 27" xfId="539" xr:uid="{00000000-0005-0000-0000-00001A020000}"/>
    <cellStyle name="20% - Accent6 27 2" xfId="540" xr:uid="{00000000-0005-0000-0000-00001B020000}"/>
    <cellStyle name="20% - Accent6 28" xfId="541" xr:uid="{00000000-0005-0000-0000-00001C020000}"/>
    <cellStyle name="20% - Accent6 28 2" xfId="542" xr:uid="{00000000-0005-0000-0000-00001D020000}"/>
    <cellStyle name="20% - Accent6 29" xfId="543" xr:uid="{00000000-0005-0000-0000-00001E020000}"/>
    <cellStyle name="20% - Accent6 29 2" xfId="544" xr:uid="{00000000-0005-0000-0000-00001F020000}"/>
    <cellStyle name="20% - Accent6 3" xfId="545" xr:uid="{00000000-0005-0000-0000-000020020000}"/>
    <cellStyle name="20% - Accent6 3 2" xfId="546" xr:uid="{00000000-0005-0000-0000-000021020000}"/>
    <cellStyle name="20% - Accent6 4" xfId="547" xr:uid="{00000000-0005-0000-0000-000022020000}"/>
    <cellStyle name="20% - Accent6 4 2" xfId="548" xr:uid="{00000000-0005-0000-0000-000023020000}"/>
    <cellStyle name="20% - Accent6 4 2 2" xfId="549" xr:uid="{00000000-0005-0000-0000-000024020000}"/>
    <cellStyle name="20% - Accent6 4 3" xfId="550" xr:uid="{00000000-0005-0000-0000-000025020000}"/>
    <cellStyle name="20% - Accent6 4 3 2" xfId="551" xr:uid="{00000000-0005-0000-0000-000026020000}"/>
    <cellStyle name="20% - Accent6 4 4" xfId="552" xr:uid="{00000000-0005-0000-0000-000027020000}"/>
    <cellStyle name="20% - Accent6 4_Conciliação+Udinese+02-2011" xfId="553" xr:uid="{00000000-0005-0000-0000-000028020000}"/>
    <cellStyle name="20% - Accent6 5" xfId="554" xr:uid="{00000000-0005-0000-0000-000029020000}"/>
    <cellStyle name="20% - Accent6 5 2" xfId="555" xr:uid="{00000000-0005-0000-0000-00002A020000}"/>
    <cellStyle name="20% - Accent6 6" xfId="556" xr:uid="{00000000-0005-0000-0000-00002B020000}"/>
    <cellStyle name="20% - Accent6 6 2" xfId="557" xr:uid="{00000000-0005-0000-0000-00002C020000}"/>
    <cellStyle name="20% - Accent6 7" xfId="558" xr:uid="{00000000-0005-0000-0000-00002D020000}"/>
    <cellStyle name="20% - Accent6 7 2" xfId="559" xr:uid="{00000000-0005-0000-0000-00002E020000}"/>
    <cellStyle name="20% - Accent6 7 2 2" xfId="560" xr:uid="{00000000-0005-0000-0000-00002F020000}"/>
    <cellStyle name="20% - Accent6 7 3" xfId="561" xr:uid="{00000000-0005-0000-0000-000030020000}"/>
    <cellStyle name="20% - Accent6 7 3 2" xfId="562" xr:uid="{00000000-0005-0000-0000-000031020000}"/>
    <cellStyle name="20% - Accent6 7 4" xfId="563" xr:uid="{00000000-0005-0000-0000-000032020000}"/>
    <cellStyle name="20% - Accent6 7_Conciliação+Udinese+02-2011" xfId="564" xr:uid="{00000000-0005-0000-0000-000033020000}"/>
    <cellStyle name="20% - Accent6 8" xfId="565" xr:uid="{00000000-0005-0000-0000-000034020000}"/>
    <cellStyle name="20% - Accent6 8 2" xfId="566" xr:uid="{00000000-0005-0000-0000-000035020000}"/>
    <cellStyle name="20% - Accent6 8 2 2" xfId="567" xr:uid="{00000000-0005-0000-0000-000036020000}"/>
    <cellStyle name="20% - Accent6 8 3" xfId="568" xr:uid="{00000000-0005-0000-0000-000037020000}"/>
    <cellStyle name="20% - Accent6 8 3 2" xfId="569" xr:uid="{00000000-0005-0000-0000-000038020000}"/>
    <cellStyle name="20% - Accent6 8 4" xfId="570" xr:uid="{00000000-0005-0000-0000-000039020000}"/>
    <cellStyle name="20% - Accent6 8_Conciliação+Udinese+02-2011" xfId="571" xr:uid="{00000000-0005-0000-0000-00003A020000}"/>
    <cellStyle name="20% - Accent6 9" xfId="572" xr:uid="{00000000-0005-0000-0000-00003B020000}"/>
    <cellStyle name="20% - Accent6 9 2" xfId="573" xr:uid="{00000000-0005-0000-0000-00003C020000}"/>
    <cellStyle name="20% - Accent6 9 2 2" xfId="574" xr:uid="{00000000-0005-0000-0000-00003D020000}"/>
    <cellStyle name="20% - Accent6 9 3" xfId="575" xr:uid="{00000000-0005-0000-0000-00003E020000}"/>
    <cellStyle name="20% - Accent6 9 3 2" xfId="576" xr:uid="{00000000-0005-0000-0000-00003F020000}"/>
    <cellStyle name="20% - Accent6 9 4" xfId="577" xr:uid="{00000000-0005-0000-0000-000040020000}"/>
    <cellStyle name="20% - Accent6 9_Conciliação+Udinese+02-2011" xfId="578" xr:uid="{00000000-0005-0000-0000-000041020000}"/>
    <cellStyle name="20% - Ênfase1" xfId="579" xr:uid="{00000000-0005-0000-0000-000042020000}"/>
    <cellStyle name="20% - Ênfase1 10" xfId="580" xr:uid="{00000000-0005-0000-0000-000043020000}"/>
    <cellStyle name="20% - Ênfase1 10 2" xfId="581" xr:uid="{00000000-0005-0000-0000-000044020000}"/>
    <cellStyle name="20% - Ênfase1 11" xfId="582" xr:uid="{00000000-0005-0000-0000-000045020000}"/>
    <cellStyle name="20% - Ênfase1 11 2" xfId="583" xr:uid="{00000000-0005-0000-0000-000046020000}"/>
    <cellStyle name="20% - Ênfase1 12" xfId="584" xr:uid="{00000000-0005-0000-0000-000047020000}"/>
    <cellStyle name="20% - Ênfase1 12 2" xfId="585" xr:uid="{00000000-0005-0000-0000-000048020000}"/>
    <cellStyle name="20% - Ênfase1 13" xfId="586" xr:uid="{00000000-0005-0000-0000-000049020000}"/>
    <cellStyle name="20% - Ênfase1 13 2" xfId="587" xr:uid="{00000000-0005-0000-0000-00004A020000}"/>
    <cellStyle name="20% - Ênfase1 14" xfId="588" xr:uid="{00000000-0005-0000-0000-00004B020000}"/>
    <cellStyle name="20% - Ênfase1 14 2" xfId="589" xr:uid="{00000000-0005-0000-0000-00004C020000}"/>
    <cellStyle name="20% - Ênfase1 15" xfId="590" xr:uid="{00000000-0005-0000-0000-00004D020000}"/>
    <cellStyle name="20% - Ênfase1 15 2" xfId="591" xr:uid="{00000000-0005-0000-0000-00004E020000}"/>
    <cellStyle name="20% - Ênfase1 16" xfId="592" xr:uid="{00000000-0005-0000-0000-00004F020000}"/>
    <cellStyle name="20% - Ênfase1 16 2" xfId="593" xr:uid="{00000000-0005-0000-0000-000050020000}"/>
    <cellStyle name="20% - Ênfase1 17" xfId="594" xr:uid="{00000000-0005-0000-0000-000051020000}"/>
    <cellStyle name="20% - Ênfase1 17 2" xfId="595" xr:uid="{00000000-0005-0000-0000-000052020000}"/>
    <cellStyle name="20% - Ênfase1 18" xfId="596" xr:uid="{00000000-0005-0000-0000-000053020000}"/>
    <cellStyle name="20% - Ênfase1 18 2" xfId="597" xr:uid="{00000000-0005-0000-0000-000054020000}"/>
    <cellStyle name="20% - Ênfase1 19" xfId="598" xr:uid="{00000000-0005-0000-0000-000055020000}"/>
    <cellStyle name="20% - Ênfase1 2" xfId="599" xr:uid="{00000000-0005-0000-0000-000056020000}"/>
    <cellStyle name="20% - Ênfase1 2 2" xfId="600" xr:uid="{00000000-0005-0000-0000-000057020000}"/>
    <cellStyle name="20% - Ênfase1 2 2 2" xfId="601" xr:uid="{00000000-0005-0000-0000-000058020000}"/>
    <cellStyle name="20% - Ênfase1 2 3" xfId="602" xr:uid="{00000000-0005-0000-0000-000059020000}"/>
    <cellStyle name="20% - Ênfase1 20" xfId="603" xr:uid="{00000000-0005-0000-0000-00005A020000}"/>
    <cellStyle name="20% - Ênfase1 21" xfId="604" xr:uid="{00000000-0005-0000-0000-00005B020000}"/>
    <cellStyle name="20% - Ênfase1 22" xfId="605" xr:uid="{00000000-0005-0000-0000-00005C020000}"/>
    <cellStyle name="20% - Ênfase1 23" xfId="606" xr:uid="{00000000-0005-0000-0000-00005D020000}"/>
    <cellStyle name="20% - Ênfase1 24" xfId="607" xr:uid="{00000000-0005-0000-0000-00005E020000}"/>
    <cellStyle name="20% - Ênfase1 25" xfId="608" xr:uid="{00000000-0005-0000-0000-00005F020000}"/>
    <cellStyle name="20% - Ênfase1 26" xfId="609" xr:uid="{00000000-0005-0000-0000-000060020000}"/>
    <cellStyle name="20% - Ênfase1 27" xfId="610" xr:uid="{00000000-0005-0000-0000-000061020000}"/>
    <cellStyle name="20% - Ênfase1 28" xfId="611" xr:uid="{00000000-0005-0000-0000-000062020000}"/>
    <cellStyle name="20% - Ênfase1 29" xfId="612" xr:uid="{00000000-0005-0000-0000-000063020000}"/>
    <cellStyle name="20% - Ênfase1 3" xfId="613" xr:uid="{00000000-0005-0000-0000-000064020000}"/>
    <cellStyle name="20% - Ênfase1 3 2" xfId="614" xr:uid="{00000000-0005-0000-0000-000065020000}"/>
    <cellStyle name="20% - Ênfase1 3 2 2" xfId="615" xr:uid="{00000000-0005-0000-0000-000066020000}"/>
    <cellStyle name="20% - Ênfase1 3 3" xfId="616" xr:uid="{00000000-0005-0000-0000-000067020000}"/>
    <cellStyle name="20% - Ênfase1 30" xfId="617" xr:uid="{00000000-0005-0000-0000-000068020000}"/>
    <cellStyle name="20% - Ênfase1 31" xfId="618" xr:uid="{00000000-0005-0000-0000-000069020000}"/>
    <cellStyle name="20% - Ênfase1 32" xfId="619" xr:uid="{00000000-0005-0000-0000-00006A020000}"/>
    <cellStyle name="20% - Ênfase1 33" xfId="620" xr:uid="{00000000-0005-0000-0000-00006B020000}"/>
    <cellStyle name="20% - Ênfase1 34" xfId="621" xr:uid="{00000000-0005-0000-0000-00006C020000}"/>
    <cellStyle name="20% - Ênfase1 35" xfId="622" xr:uid="{00000000-0005-0000-0000-00006D020000}"/>
    <cellStyle name="20% - Ênfase1 36" xfId="623" xr:uid="{00000000-0005-0000-0000-00006E020000}"/>
    <cellStyle name="20% - Ênfase1 37" xfId="624" xr:uid="{00000000-0005-0000-0000-00006F020000}"/>
    <cellStyle name="20% - Ênfase1 38" xfId="625" xr:uid="{00000000-0005-0000-0000-000070020000}"/>
    <cellStyle name="20% - Ênfase1 39" xfId="626" xr:uid="{00000000-0005-0000-0000-000071020000}"/>
    <cellStyle name="20% - Ênfase1 4" xfId="627" xr:uid="{00000000-0005-0000-0000-000072020000}"/>
    <cellStyle name="20% - Ênfase1 4 2" xfId="628" xr:uid="{00000000-0005-0000-0000-000073020000}"/>
    <cellStyle name="20% - Ênfase1 4 2 2" xfId="629" xr:uid="{00000000-0005-0000-0000-000074020000}"/>
    <cellStyle name="20% - Ênfase1 4 3" xfId="630" xr:uid="{00000000-0005-0000-0000-000075020000}"/>
    <cellStyle name="20% - Ênfase1 5" xfId="631" xr:uid="{00000000-0005-0000-0000-000076020000}"/>
    <cellStyle name="20% - Ênfase1 5 2" xfId="632" xr:uid="{00000000-0005-0000-0000-000077020000}"/>
    <cellStyle name="20% - Ênfase1 5 2 2" xfId="633" xr:uid="{00000000-0005-0000-0000-000078020000}"/>
    <cellStyle name="20% - Ênfase1 5 3" xfId="634" xr:uid="{00000000-0005-0000-0000-000079020000}"/>
    <cellStyle name="20% - Ênfase1 6" xfId="635" xr:uid="{00000000-0005-0000-0000-00007A020000}"/>
    <cellStyle name="20% - Ênfase1 6 2" xfId="636" xr:uid="{00000000-0005-0000-0000-00007B020000}"/>
    <cellStyle name="20% - Ênfase1 6 2 2" xfId="637" xr:uid="{00000000-0005-0000-0000-00007C020000}"/>
    <cellStyle name="20% - Ênfase1 6 3" xfId="638" xr:uid="{00000000-0005-0000-0000-00007D020000}"/>
    <cellStyle name="20% - Ênfase1 7" xfId="639" xr:uid="{00000000-0005-0000-0000-00007E020000}"/>
    <cellStyle name="20% - Ênfase1 7 2" xfId="640" xr:uid="{00000000-0005-0000-0000-00007F020000}"/>
    <cellStyle name="20% - Ênfase1 7 2 2" xfId="641" xr:uid="{00000000-0005-0000-0000-000080020000}"/>
    <cellStyle name="20% - Ênfase1 7 3" xfId="642" xr:uid="{00000000-0005-0000-0000-000081020000}"/>
    <cellStyle name="20% - Ênfase1 8" xfId="643" xr:uid="{00000000-0005-0000-0000-000082020000}"/>
    <cellStyle name="20% - Ênfase1 8 2" xfId="644" xr:uid="{00000000-0005-0000-0000-000083020000}"/>
    <cellStyle name="20% - Ênfase1 8 2 2" xfId="645" xr:uid="{00000000-0005-0000-0000-000084020000}"/>
    <cellStyle name="20% - Ênfase1 8 3" xfId="646" xr:uid="{00000000-0005-0000-0000-000085020000}"/>
    <cellStyle name="20% - Ênfase1 9" xfId="647" xr:uid="{00000000-0005-0000-0000-000086020000}"/>
    <cellStyle name="20% - Ênfase1 9 2" xfId="648" xr:uid="{00000000-0005-0000-0000-000087020000}"/>
    <cellStyle name="20% - Ênfase2" xfId="649" xr:uid="{00000000-0005-0000-0000-000088020000}"/>
    <cellStyle name="20% - Ênfase2 10" xfId="650" xr:uid="{00000000-0005-0000-0000-000089020000}"/>
    <cellStyle name="20% - Ênfase2 10 2" xfId="651" xr:uid="{00000000-0005-0000-0000-00008A020000}"/>
    <cellStyle name="20% - Ênfase2 11" xfId="652" xr:uid="{00000000-0005-0000-0000-00008B020000}"/>
    <cellStyle name="20% - Ênfase2 11 2" xfId="653" xr:uid="{00000000-0005-0000-0000-00008C020000}"/>
    <cellStyle name="20% - Ênfase2 12" xfId="654" xr:uid="{00000000-0005-0000-0000-00008D020000}"/>
    <cellStyle name="20% - Ênfase2 12 2" xfId="655" xr:uid="{00000000-0005-0000-0000-00008E020000}"/>
    <cellStyle name="20% - Ênfase2 13" xfId="656" xr:uid="{00000000-0005-0000-0000-00008F020000}"/>
    <cellStyle name="20% - Ênfase2 13 2" xfId="657" xr:uid="{00000000-0005-0000-0000-000090020000}"/>
    <cellStyle name="20% - Ênfase2 14" xfId="658" xr:uid="{00000000-0005-0000-0000-000091020000}"/>
    <cellStyle name="20% - Ênfase2 14 2" xfId="659" xr:uid="{00000000-0005-0000-0000-000092020000}"/>
    <cellStyle name="20% - Ênfase2 15" xfId="660" xr:uid="{00000000-0005-0000-0000-000093020000}"/>
    <cellStyle name="20% - Ênfase2 15 2" xfId="661" xr:uid="{00000000-0005-0000-0000-000094020000}"/>
    <cellStyle name="20% - Ênfase2 16" xfId="662" xr:uid="{00000000-0005-0000-0000-000095020000}"/>
    <cellStyle name="20% - Ênfase2 16 2" xfId="663" xr:uid="{00000000-0005-0000-0000-000096020000}"/>
    <cellStyle name="20% - Ênfase2 17" xfId="664" xr:uid="{00000000-0005-0000-0000-000097020000}"/>
    <cellStyle name="20% - Ênfase2 17 2" xfId="665" xr:uid="{00000000-0005-0000-0000-000098020000}"/>
    <cellStyle name="20% - Ênfase2 18" xfId="666" xr:uid="{00000000-0005-0000-0000-000099020000}"/>
    <cellStyle name="20% - Ênfase2 18 2" xfId="667" xr:uid="{00000000-0005-0000-0000-00009A020000}"/>
    <cellStyle name="20% - Ênfase2 19" xfId="668" xr:uid="{00000000-0005-0000-0000-00009B020000}"/>
    <cellStyle name="20% - Ênfase2 2" xfId="669" xr:uid="{00000000-0005-0000-0000-00009C020000}"/>
    <cellStyle name="20% - Ênfase2 2 2" xfId="670" xr:uid="{00000000-0005-0000-0000-00009D020000}"/>
    <cellStyle name="20% - Ênfase2 2 2 2" xfId="671" xr:uid="{00000000-0005-0000-0000-00009E020000}"/>
    <cellStyle name="20% - Ênfase2 2 3" xfId="672" xr:uid="{00000000-0005-0000-0000-00009F020000}"/>
    <cellStyle name="20% - Ênfase2 20" xfId="673" xr:uid="{00000000-0005-0000-0000-0000A0020000}"/>
    <cellStyle name="20% - Ênfase2 21" xfId="674" xr:uid="{00000000-0005-0000-0000-0000A1020000}"/>
    <cellStyle name="20% - Ênfase2 22" xfId="675" xr:uid="{00000000-0005-0000-0000-0000A2020000}"/>
    <cellStyle name="20% - Ênfase2 23" xfId="676" xr:uid="{00000000-0005-0000-0000-0000A3020000}"/>
    <cellStyle name="20% - Ênfase2 24" xfId="677" xr:uid="{00000000-0005-0000-0000-0000A4020000}"/>
    <cellStyle name="20% - Ênfase2 25" xfId="678" xr:uid="{00000000-0005-0000-0000-0000A5020000}"/>
    <cellStyle name="20% - Ênfase2 26" xfId="679" xr:uid="{00000000-0005-0000-0000-0000A6020000}"/>
    <cellStyle name="20% - Ênfase2 27" xfId="680" xr:uid="{00000000-0005-0000-0000-0000A7020000}"/>
    <cellStyle name="20% - Ênfase2 28" xfId="681" xr:uid="{00000000-0005-0000-0000-0000A8020000}"/>
    <cellStyle name="20% - Ênfase2 29" xfId="682" xr:uid="{00000000-0005-0000-0000-0000A9020000}"/>
    <cellStyle name="20% - Ênfase2 3" xfId="683" xr:uid="{00000000-0005-0000-0000-0000AA020000}"/>
    <cellStyle name="20% - Ênfase2 3 2" xfId="684" xr:uid="{00000000-0005-0000-0000-0000AB020000}"/>
    <cellStyle name="20% - Ênfase2 3 2 2" xfId="685" xr:uid="{00000000-0005-0000-0000-0000AC020000}"/>
    <cellStyle name="20% - Ênfase2 3 3" xfId="686" xr:uid="{00000000-0005-0000-0000-0000AD020000}"/>
    <cellStyle name="20% - Ênfase2 30" xfId="687" xr:uid="{00000000-0005-0000-0000-0000AE020000}"/>
    <cellStyle name="20% - Ênfase2 31" xfId="688" xr:uid="{00000000-0005-0000-0000-0000AF020000}"/>
    <cellStyle name="20% - Ênfase2 32" xfId="689" xr:uid="{00000000-0005-0000-0000-0000B0020000}"/>
    <cellStyle name="20% - Ênfase2 33" xfId="690" xr:uid="{00000000-0005-0000-0000-0000B1020000}"/>
    <cellStyle name="20% - Ênfase2 34" xfId="691" xr:uid="{00000000-0005-0000-0000-0000B2020000}"/>
    <cellStyle name="20% - Ênfase2 35" xfId="692" xr:uid="{00000000-0005-0000-0000-0000B3020000}"/>
    <cellStyle name="20% - Ênfase2 36" xfId="693" xr:uid="{00000000-0005-0000-0000-0000B4020000}"/>
    <cellStyle name="20% - Ênfase2 37" xfId="694" xr:uid="{00000000-0005-0000-0000-0000B5020000}"/>
    <cellStyle name="20% - Ênfase2 38" xfId="695" xr:uid="{00000000-0005-0000-0000-0000B6020000}"/>
    <cellStyle name="20% - Ênfase2 39" xfId="696" xr:uid="{00000000-0005-0000-0000-0000B7020000}"/>
    <cellStyle name="20% - Ênfase2 4" xfId="697" xr:uid="{00000000-0005-0000-0000-0000B8020000}"/>
    <cellStyle name="20% - Ênfase2 4 2" xfId="698" xr:uid="{00000000-0005-0000-0000-0000B9020000}"/>
    <cellStyle name="20% - Ênfase2 4 2 2" xfId="699" xr:uid="{00000000-0005-0000-0000-0000BA020000}"/>
    <cellStyle name="20% - Ênfase2 4 3" xfId="700" xr:uid="{00000000-0005-0000-0000-0000BB020000}"/>
    <cellStyle name="20% - Ênfase2 5" xfId="701" xr:uid="{00000000-0005-0000-0000-0000BC020000}"/>
    <cellStyle name="20% - Ênfase2 5 2" xfId="702" xr:uid="{00000000-0005-0000-0000-0000BD020000}"/>
    <cellStyle name="20% - Ênfase2 5 2 2" xfId="703" xr:uid="{00000000-0005-0000-0000-0000BE020000}"/>
    <cellStyle name="20% - Ênfase2 5 3" xfId="704" xr:uid="{00000000-0005-0000-0000-0000BF020000}"/>
    <cellStyle name="20% - Ênfase2 6" xfId="705" xr:uid="{00000000-0005-0000-0000-0000C0020000}"/>
    <cellStyle name="20% - Ênfase2 6 2" xfId="706" xr:uid="{00000000-0005-0000-0000-0000C1020000}"/>
    <cellStyle name="20% - Ênfase2 6 2 2" xfId="707" xr:uid="{00000000-0005-0000-0000-0000C2020000}"/>
    <cellStyle name="20% - Ênfase2 6 3" xfId="708" xr:uid="{00000000-0005-0000-0000-0000C3020000}"/>
    <cellStyle name="20% - Ênfase2 7" xfId="709" xr:uid="{00000000-0005-0000-0000-0000C4020000}"/>
    <cellStyle name="20% - Ênfase2 7 2" xfId="710" xr:uid="{00000000-0005-0000-0000-0000C5020000}"/>
    <cellStyle name="20% - Ênfase2 7 2 2" xfId="711" xr:uid="{00000000-0005-0000-0000-0000C6020000}"/>
    <cellStyle name="20% - Ênfase2 7 3" xfId="712" xr:uid="{00000000-0005-0000-0000-0000C7020000}"/>
    <cellStyle name="20% - Ênfase2 8" xfId="713" xr:uid="{00000000-0005-0000-0000-0000C8020000}"/>
    <cellStyle name="20% - Ênfase2 8 2" xfId="714" xr:uid="{00000000-0005-0000-0000-0000C9020000}"/>
    <cellStyle name="20% - Ênfase2 8 2 2" xfId="715" xr:uid="{00000000-0005-0000-0000-0000CA020000}"/>
    <cellStyle name="20% - Ênfase2 8 3" xfId="716" xr:uid="{00000000-0005-0000-0000-0000CB020000}"/>
    <cellStyle name="20% - Ênfase2 9" xfId="717" xr:uid="{00000000-0005-0000-0000-0000CC020000}"/>
    <cellStyle name="20% - Ênfase2 9 2" xfId="718" xr:uid="{00000000-0005-0000-0000-0000CD020000}"/>
    <cellStyle name="20% - Ênfase3" xfId="719" xr:uid="{00000000-0005-0000-0000-0000CE020000}"/>
    <cellStyle name="20% - Ênfase3 10" xfId="720" xr:uid="{00000000-0005-0000-0000-0000CF020000}"/>
    <cellStyle name="20% - Ênfase3 10 2" xfId="721" xr:uid="{00000000-0005-0000-0000-0000D0020000}"/>
    <cellStyle name="20% - Ênfase3 11" xfId="722" xr:uid="{00000000-0005-0000-0000-0000D1020000}"/>
    <cellStyle name="20% - Ênfase3 11 2" xfId="723" xr:uid="{00000000-0005-0000-0000-0000D2020000}"/>
    <cellStyle name="20% - Ênfase3 12" xfId="724" xr:uid="{00000000-0005-0000-0000-0000D3020000}"/>
    <cellStyle name="20% - Ênfase3 12 2" xfId="725" xr:uid="{00000000-0005-0000-0000-0000D4020000}"/>
    <cellStyle name="20% - Ênfase3 13" xfId="726" xr:uid="{00000000-0005-0000-0000-0000D5020000}"/>
    <cellStyle name="20% - Ênfase3 13 2" xfId="727" xr:uid="{00000000-0005-0000-0000-0000D6020000}"/>
    <cellStyle name="20% - Ênfase3 14" xfId="728" xr:uid="{00000000-0005-0000-0000-0000D7020000}"/>
    <cellStyle name="20% - Ênfase3 14 2" xfId="729" xr:uid="{00000000-0005-0000-0000-0000D8020000}"/>
    <cellStyle name="20% - Ênfase3 15" xfId="730" xr:uid="{00000000-0005-0000-0000-0000D9020000}"/>
    <cellStyle name="20% - Ênfase3 15 2" xfId="731" xr:uid="{00000000-0005-0000-0000-0000DA020000}"/>
    <cellStyle name="20% - Ênfase3 16" xfId="732" xr:uid="{00000000-0005-0000-0000-0000DB020000}"/>
    <cellStyle name="20% - Ênfase3 16 2" xfId="733" xr:uid="{00000000-0005-0000-0000-0000DC020000}"/>
    <cellStyle name="20% - Ênfase3 17" xfId="734" xr:uid="{00000000-0005-0000-0000-0000DD020000}"/>
    <cellStyle name="20% - Ênfase3 17 2" xfId="735" xr:uid="{00000000-0005-0000-0000-0000DE020000}"/>
    <cellStyle name="20% - Ênfase3 18" xfId="736" xr:uid="{00000000-0005-0000-0000-0000DF020000}"/>
    <cellStyle name="20% - Ênfase3 18 2" xfId="737" xr:uid="{00000000-0005-0000-0000-0000E0020000}"/>
    <cellStyle name="20% - Ênfase3 19" xfId="738" xr:uid="{00000000-0005-0000-0000-0000E1020000}"/>
    <cellStyle name="20% - Ênfase3 2" xfId="739" xr:uid="{00000000-0005-0000-0000-0000E2020000}"/>
    <cellStyle name="20% - Ênfase3 2 2" xfId="740" xr:uid="{00000000-0005-0000-0000-0000E3020000}"/>
    <cellStyle name="20% - Ênfase3 2 2 2" xfId="741" xr:uid="{00000000-0005-0000-0000-0000E4020000}"/>
    <cellStyle name="20% - Ênfase3 2 3" xfId="742" xr:uid="{00000000-0005-0000-0000-0000E5020000}"/>
    <cellStyle name="20% - Ênfase3 20" xfId="743" xr:uid="{00000000-0005-0000-0000-0000E6020000}"/>
    <cellStyle name="20% - Ênfase3 21" xfId="744" xr:uid="{00000000-0005-0000-0000-0000E7020000}"/>
    <cellStyle name="20% - Ênfase3 22" xfId="745" xr:uid="{00000000-0005-0000-0000-0000E8020000}"/>
    <cellStyle name="20% - Ênfase3 23" xfId="746" xr:uid="{00000000-0005-0000-0000-0000E9020000}"/>
    <cellStyle name="20% - Ênfase3 24" xfId="747" xr:uid="{00000000-0005-0000-0000-0000EA020000}"/>
    <cellStyle name="20% - Ênfase3 25" xfId="748" xr:uid="{00000000-0005-0000-0000-0000EB020000}"/>
    <cellStyle name="20% - Ênfase3 26" xfId="749" xr:uid="{00000000-0005-0000-0000-0000EC020000}"/>
    <cellStyle name="20% - Ênfase3 27" xfId="750" xr:uid="{00000000-0005-0000-0000-0000ED020000}"/>
    <cellStyle name="20% - Ênfase3 28" xfId="751" xr:uid="{00000000-0005-0000-0000-0000EE020000}"/>
    <cellStyle name="20% - Ênfase3 29" xfId="752" xr:uid="{00000000-0005-0000-0000-0000EF020000}"/>
    <cellStyle name="20% - Ênfase3 3" xfId="753" xr:uid="{00000000-0005-0000-0000-0000F0020000}"/>
    <cellStyle name="20% - Ênfase3 3 2" xfId="754" xr:uid="{00000000-0005-0000-0000-0000F1020000}"/>
    <cellStyle name="20% - Ênfase3 3 2 2" xfId="755" xr:uid="{00000000-0005-0000-0000-0000F2020000}"/>
    <cellStyle name="20% - Ênfase3 3 3" xfId="756" xr:uid="{00000000-0005-0000-0000-0000F3020000}"/>
    <cellStyle name="20% - Ênfase3 30" xfId="757" xr:uid="{00000000-0005-0000-0000-0000F4020000}"/>
    <cellStyle name="20% - Ênfase3 31" xfId="758" xr:uid="{00000000-0005-0000-0000-0000F5020000}"/>
    <cellStyle name="20% - Ênfase3 32" xfId="759" xr:uid="{00000000-0005-0000-0000-0000F6020000}"/>
    <cellStyle name="20% - Ênfase3 33" xfId="760" xr:uid="{00000000-0005-0000-0000-0000F7020000}"/>
    <cellStyle name="20% - Ênfase3 34" xfId="761" xr:uid="{00000000-0005-0000-0000-0000F8020000}"/>
    <cellStyle name="20% - Ênfase3 35" xfId="762" xr:uid="{00000000-0005-0000-0000-0000F9020000}"/>
    <cellStyle name="20% - Ênfase3 36" xfId="763" xr:uid="{00000000-0005-0000-0000-0000FA020000}"/>
    <cellStyle name="20% - Ênfase3 37" xfId="764" xr:uid="{00000000-0005-0000-0000-0000FB020000}"/>
    <cellStyle name="20% - Ênfase3 38" xfId="765" xr:uid="{00000000-0005-0000-0000-0000FC020000}"/>
    <cellStyle name="20% - Ênfase3 39" xfId="766" xr:uid="{00000000-0005-0000-0000-0000FD020000}"/>
    <cellStyle name="20% - Ênfase3 4" xfId="767" xr:uid="{00000000-0005-0000-0000-0000FE020000}"/>
    <cellStyle name="20% - Ênfase3 4 2" xfId="768" xr:uid="{00000000-0005-0000-0000-0000FF020000}"/>
    <cellStyle name="20% - Ênfase3 4 2 2" xfId="769" xr:uid="{00000000-0005-0000-0000-000000030000}"/>
    <cellStyle name="20% - Ênfase3 4 3" xfId="770" xr:uid="{00000000-0005-0000-0000-000001030000}"/>
    <cellStyle name="20% - Ênfase3 5" xfId="771" xr:uid="{00000000-0005-0000-0000-000002030000}"/>
    <cellStyle name="20% - Ênfase3 5 2" xfId="772" xr:uid="{00000000-0005-0000-0000-000003030000}"/>
    <cellStyle name="20% - Ênfase3 5 2 2" xfId="773" xr:uid="{00000000-0005-0000-0000-000004030000}"/>
    <cellStyle name="20% - Ênfase3 5 3" xfId="774" xr:uid="{00000000-0005-0000-0000-000005030000}"/>
    <cellStyle name="20% - Ênfase3 6" xfId="775" xr:uid="{00000000-0005-0000-0000-000006030000}"/>
    <cellStyle name="20% - Ênfase3 6 2" xfId="776" xr:uid="{00000000-0005-0000-0000-000007030000}"/>
    <cellStyle name="20% - Ênfase3 6 2 2" xfId="777" xr:uid="{00000000-0005-0000-0000-000008030000}"/>
    <cellStyle name="20% - Ênfase3 6 3" xfId="778" xr:uid="{00000000-0005-0000-0000-000009030000}"/>
    <cellStyle name="20% - Ênfase3 7" xfId="779" xr:uid="{00000000-0005-0000-0000-00000A030000}"/>
    <cellStyle name="20% - Ênfase3 7 2" xfId="780" xr:uid="{00000000-0005-0000-0000-00000B030000}"/>
    <cellStyle name="20% - Ênfase3 7 2 2" xfId="781" xr:uid="{00000000-0005-0000-0000-00000C030000}"/>
    <cellStyle name="20% - Ênfase3 7 3" xfId="782" xr:uid="{00000000-0005-0000-0000-00000D030000}"/>
    <cellStyle name="20% - Ênfase3 8" xfId="783" xr:uid="{00000000-0005-0000-0000-00000E030000}"/>
    <cellStyle name="20% - Ênfase3 8 2" xfId="784" xr:uid="{00000000-0005-0000-0000-00000F030000}"/>
    <cellStyle name="20% - Ênfase3 8 2 2" xfId="785" xr:uid="{00000000-0005-0000-0000-000010030000}"/>
    <cellStyle name="20% - Ênfase3 8 3" xfId="786" xr:uid="{00000000-0005-0000-0000-000011030000}"/>
    <cellStyle name="20% - Ênfase3 9" xfId="787" xr:uid="{00000000-0005-0000-0000-000012030000}"/>
    <cellStyle name="20% - Ênfase3 9 2" xfId="788" xr:uid="{00000000-0005-0000-0000-000013030000}"/>
    <cellStyle name="20% - Ênfase4" xfId="789" xr:uid="{00000000-0005-0000-0000-000014030000}"/>
    <cellStyle name="20% - Ênfase4 10" xfId="790" xr:uid="{00000000-0005-0000-0000-000015030000}"/>
    <cellStyle name="20% - Ênfase4 10 2" xfId="791" xr:uid="{00000000-0005-0000-0000-000016030000}"/>
    <cellStyle name="20% - Ênfase4 11" xfId="792" xr:uid="{00000000-0005-0000-0000-000017030000}"/>
    <cellStyle name="20% - Ênfase4 11 2" xfId="793" xr:uid="{00000000-0005-0000-0000-000018030000}"/>
    <cellStyle name="20% - Ênfase4 12" xfId="794" xr:uid="{00000000-0005-0000-0000-000019030000}"/>
    <cellStyle name="20% - Ênfase4 12 2" xfId="795" xr:uid="{00000000-0005-0000-0000-00001A030000}"/>
    <cellStyle name="20% - Ênfase4 13" xfId="796" xr:uid="{00000000-0005-0000-0000-00001B030000}"/>
    <cellStyle name="20% - Ênfase4 13 2" xfId="797" xr:uid="{00000000-0005-0000-0000-00001C030000}"/>
    <cellStyle name="20% - Ênfase4 14" xfId="798" xr:uid="{00000000-0005-0000-0000-00001D030000}"/>
    <cellStyle name="20% - Ênfase4 14 2" xfId="799" xr:uid="{00000000-0005-0000-0000-00001E030000}"/>
    <cellStyle name="20% - Ênfase4 15" xfId="800" xr:uid="{00000000-0005-0000-0000-00001F030000}"/>
    <cellStyle name="20% - Ênfase4 15 2" xfId="801" xr:uid="{00000000-0005-0000-0000-000020030000}"/>
    <cellStyle name="20% - Ênfase4 16" xfId="802" xr:uid="{00000000-0005-0000-0000-000021030000}"/>
    <cellStyle name="20% - Ênfase4 16 2" xfId="803" xr:uid="{00000000-0005-0000-0000-000022030000}"/>
    <cellStyle name="20% - Ênfase4 17" xfId="804" xr:uid="{00000000-0005-0000-0000-000023030000}"/>
    <cellStyle name="20% - Ênfase4 17 2" xfId="805" xr:uid="{00000000-0005-0000-0000-000024030000}"/>
    <cellStyle name="20% - Ênfase4 18" xfId="806" xr:uid="{00000000-0005-0000-0000-000025030000}"/>
    <cellStyle name="20% - Ênfase4 18 2" xfId="807" xr:uid="{00000000-0005-0000-0000-000026030000}"/>
    <cellStyle name="20% - Ênfase4 19" xfId="808" xr:uid="{00000000-0005-0000-0000-000027030000}"/>
    <cellStyle name="20% - Ênfase4 2" xfId="809" xr:uid="{00000000-0005-0000-0000-000028030000}"/>
    <cellStyle name="20% - Ênfase4 2 2" xfId="810" xr:uid="{00000000-0005-0000-0000-000029030000}"/>
    <cellStyle name="20% - Ênfase4 2 2 2" xfId="811" xr:uid="{00000000-0005-0000-0000-00002A030000}"/>
    <cellStyle name="20% - Ênfase4 2 3" xfId="812" xr:uid="{00000000-0005-0000-0000-00002B030000}"/>
    <cellStyle name="20% - Ênfase4 20" xfId="813" xr:uid="{00000000-0005-0000-0000-00002C030000}"/>
    <cellStyle name="20% - Ênfase4 21" xfId="814" xr:uid="{00000000-0005-0000-0000-00002D030000}"/>
    <cellStyle name="20% - Ênfase4 22" xfId="815" xr:uid="{00000000-0005-0000-0000-00002E030000}"/>
    <cellStyle name="20% - Ênfase4 23" xfId="816" xr:uid="{00000000-0005-0000-0000-00002F030000}"/>
    <cellStyle name="20% - Ênfase4 24" xfId="817" xr:uid="{00000000-0005-0000-0000-000030030000}"/>
    <cellStyle name="20% - Ênfase4 25" xfId="818" xr:uid="{00000000-0005-0000-0000-000031030000}"/>
    <cellStyle name="20% - Ênfase4 26" xfId="819" xr:uid="{00000000-0005-0000-0000-000032030000}"/>
    <cellStyle name="20% - Ênfase4 27" xfId="820" xr:uid="{00000000-0005-0000-0000-000033030000}"/>
    <cellStyle name="20% - Ênfase4 28" xfId="821" xr:uid="{00000000-0005-0000-0000-000034030000}"/>
    <cellStyle name="20% - Ênfase4 29" xfId="822" xr:uid="{00000000-0005-0000-0000-000035030000}"/>
    <cellStyle name="20% - Ênfase4 3" xfId="823" xr:uid="{00000000-0005-0000-0000-000036030000}"/>
    <cellStyle name="20% - Ênfase4 3 2" xfId="824" xr:uid="{00000000-0005-0000-0000-000037030000}"/>
    <cellStyle name="20% - Ênfase4 3 2 2" xfId="825" xr:uid="{00000000-0005-0000-0000-000038030000}"/>
    <cellStyle name="20% - Ênfase4 3 3" xfId="826" xr:uid="{00000000-0005-0000-0000-000039030000}"/>
    <cellStyle name="20% - Ênfase4 30" xfId="827" xr:uid="{00000000-0005-0000-0000-00003A030000}"/>
    <cellStyle name="20% - Ênfase4 31" xfId="828" xr:uid="{00000000-0005-0000-0000-00003B030000}"/>
    <cellStyle name="20% - Ênfase4 32" xfId="829" xr:uid="{00000000-0005-0000-0000-00003C030000}"/>
    <cellStyle name="20% - Ênfase4 33" xfId="830" xr:uid="{00000000-0005-0000-0000-00003D030000}"/>
    <cellStyle name="20% - Ênfase4 34" xfId="831" xr:uid="{00000000-0005-0000-0000-00003E030000}"/>
    <cellStyle name="20% - Ênfase4 35" xfId="832" xr:uid="{00000000-0005-0000-0000-00003F030000}"/>
    <cellStyle name="20% - Ênfase4 36" xfId="833" xr:uid="{00000000-0005-0000-0000-000040030000}"/>
    <cellStyle name="20% - Ênfase4 37" xfId="834" xr:uid="{00000000-0005-0000-0000-000041030000}"/>
    <cellStyle name="20% - Ênfase4 38" xfId="835" xr:uid="{00000000-0005-0000-0000-000042030000}"/>
    <cellStyle name="20% - Ênfase4 39" xfId="836" xr:uid="{00000000-0005-0000-0000-000043030000}"/>
    <cellStyle name="20% - Ênfase4 4" xfId="837" xr:uid="{00000000-0005-0000-0000-000044030000}"/>
    <cellStyle name="20% - Ênfase4 4 2" xfId="838" xr:uid="{00000000-0005-0000-0000-000045030000}"/>
    <cellStyle name="20% - Ênfase4 4 2 2" xfId="839" xr:uid="{00000000-0005-0000-0000-000046030000}"/>
    <cellStyle name="20% - Ênfase4 4 3" xfId="840" xr:uid="{00000000-0005-0000-0000-000047030000}"/>
    <cellStyle name="20% - Ênfase4 5" xfId="841" xr:uid="{00000000-0005-0000-0000-000048030000}"/>
    <cellStyle name="20% - Ênfase4 5 2" xfId="842" xr:uid="{00000000-0005-0000-0000-000049030000}"/>
    <cellStyle name="20% - Ênfase4 5 2 2" xfId="843" xr:uid="{00000000-0005-0000-0000-00004A030000}"/>
    <cellStyle name="20% - Ênfase4 5 3" xfId="844" xr:uid="{00000000-0005-0000-0000-00004B030000}"/>
    <cellStyle name="20% - Ênfase4 6" xfId="845" xr:uid="{00000000-0005-0000-0000-00004C030000}"/>
    <cellStyle name="20% - Ênfase4 6 2" xfId="846" xr:uid="{00000000-0005-0000-0000-00004D030000}"/>
    <cellStyle name="20% - Ênfase4 6 2 2" xfId="847" xr:uid="{00000000-0005-0000-0000-00004E030000}"/>
    <cellStyle name="20% - Ênfase4 6 3" xfId="848" xr:uid="{00000000-0005-0000-0000-00004F030000}"/>
    <cellStyle name="20% - Ênfase4 7" xfId="849" xr:uid="{00000000-0005-0000-0000-000050030000}"/>
    <cellStyle name="20% - Ênfase4 7 2" xfId="850" xr:uid="{00000000-0005-0000-0000-000051030000}"/>
    <cellStyle name="20% - Ênfase4 7 2 2" xfId="851" xr:uid="{00000000-0005-0000-0000-000052030000}"/>
    <cellStyle name="20% - Ênfase4 7 3" xfId="852" xr:uid="{00000000-0005-0000-0000-000053030000}"/>
    <cellStyle name="20% - Ênfase4 8" xfId="853" xr:uid="{00000000-0005-0000-0000-000054030000}"/>
    <cellStyle name="20% - Ênfase4 8 2" xfId="854" xr:uid="{00000000-0005-0000-0000-000055030000}"/>
    <cellStyle name="20% - Ênfase4 8 2 2" xfId="855" xr:uid="{00000000-0005-0000-0000-000056030000}"/>
    <cellStyle name="20% - Ênfase4 8 3" xfId="856" xr:uid="{00000000-0005-0000-0000-000057030000}"/>
    <cellStyle name="20% - Ênfase4 9" xfId="857" xr:uid="{00000000-0005-0000-0000-000058030000}"/>
    <cellStyle name="20% - Ênfase4 9 2" xfId="858" xr:uid="{00000000-0005-0000-0000-000059030000}"/>
    <cellStyle name="20% - Ênfase5" xfId="859" xr:uid="{00000000-0005-0000-0000-00005A030000}"/>
    <cellStyle name="20% - Ênfase5 10" xfId="860" xr:uid="{00000000-0005-0000-0000-00005B030000}"/>
    <cellStyle name="20% - Ênfase5 10 2" xfId="861" xr:uid="{00000000-0005-0000-0000-00005C030000}"/>
    <cellStyle name="20% - Ênfase5 11" xfId="862" xr:uid="{00000000-0005-0000-0000-00005D030000}"/>
    <cellStyle name="20% - Ênfase5 11 2" xfId="863" xr:uid="{00000000-0005-0000-0000-00005E030000}"/>
    <cellStyle name="20% - Ênfase5 12" xfId="864" xr:uid="{00000000-0005-0000-0000-00005F030000}"/>
    <cellStyle name="20% - Ênfase5 12 2" xfId="865" xr:uid="{00000000-0005-0000-0000-000060030000}"/>
    <cellStyle name="20% - Ênfase5 13" xfId="866" xr:uid="{00000000-0005-0000-0000-000061030000}"/>
    <cellStyle name="20% - Ênfase5 13 2" xfId="867" xr:uid="{00000000-0005-0000-0000-000062030000}"/>
    <cellStyle name="20% - Ênfase5 14" xfId="868" xr:uid="{00000000-0005-0000-0000-000063030000}"/>
    <cellStyle name="20% - Ênfase5 14 2" xfId="869" xr:uid="{00000000-0005-0000-0000-000064030000}"/>
    <cellStyle name="20% - Ênfase5 15" xfId="870" xr:uid="{00000000-0005-0000-0000-000065030000}"/>
    <cellStyle name="20% - Ênfase5 15 2" xfId="871" xr:uid="{00000000-0005-0000-0000-000066030000}"/>
    <cellStyle name="20% - Ênfase5 16" xfId="872" xr:uid="{00000000-0005-0000-0000-000067030000}"/>
    <cellStyle name="20% - Ênfase5 16 2" xfId="873" xr:uid="{00000000-0005-0000-0000-000068030000}"/>
    <cellStyle name="20% - Ênfase5 17" xfId="874" xr:uid="{00000000-0005-0000-0000-000069030000}"/>
    <cellStyle name="20% - Ênfase5 17 2" xfId="875" xr:uid="{00000000-0005-0000-0000-00006A030000}"/>
    <cellStyle name="20% - Ênfase5 18" xfId="876" xr:uid="{00000000-0005-0000-0000-00006B030000}"/>
    <cellStyle name="20% - Ênfase5 18 2" xfId="877" xr:uid="{00000000-0005-0000-0000-00006C030000}"/>
    <cellStyle name="20% - Ênfase5 19" xfId="878" xr:uid="{00000000-0005-0000-0000-00006D030000}"/>
    <cellStyle name="20% - Ênfase5 2" xfId="879" xr:uid="{00000000-0005-0000-0000-00006E030000}"/>
    <cellStyle name="20% - Ênfase5 2 2" xfId="880" xr:uid="{00000000-0005-0000-0000-00006F030000}"/>
    <cellStyle name="20% - Ênfase5 2 2 2" xfId="881" xr:uid="{00000000-0005-0000-0000-000070030000}"/>
    <cellStyle name="20% - Ênfase5 2 3" xfId="882" xr:uid="{00000000-0005-0000-0000-000071030000}"/>
    <cellStyle name="20% - Ênfase5 20" xfId="883" xr:uid="{00000000-0005-0000-0000-000072030000}"/>
    <cellStyle name="20% - Ênfase5 21" xfId="884" xr:uid="{00000000-0005-0000-0000-000073030000}"/>
    <cellStyle name="20% - Ênfase5 22" xfId="885" xr:uid="{00000000-0005-0000-0000-000074030000}"/>
    <cellStyle name="20% - Ênfase5 23" xfId="886" xr:uid="{00000000-0005-0000-0000-000075030000}"/>
    <cellStyle name="20% - Ênfase5 24" xfId="887" xr:uid="{00000000-0005-0000-0000-000076030000}"/>
    <cellStyle name="20% - Ênfase5 25" xfId="888" xr:uid="{00000000-0005-0000-0000-000077030000}"/>
    <cellStyle name="20% - Ênfase5 26" xfId="889" xr:uid="{00000000-0005-0000-0000-000078030000}"/>
    <cellStyle name="20% - Ênfase5 27" xfId="890" xr:uid="{00000000-0005-0000-0000-000079030000}"/>
    <cellStyle name="20% - Ênfase5 28" xfId="891" xr:uid="{00000000-0005-0000-0000-00007A030000}"/>
    <cellStyle name="20% - Ênfase5 29" xfId="892" xr:uid="{00000000-0005-0000-0000-00007B030000}"/>
    <cellStyle name="20% - Ênfase5 3" xfId="893" xr:uid="{00000000-0005-0000-0000-00007C030000}"/>
    <cellStyle name="20% - Ênfase5 3 2" xfId="894" xr:uid="{00000000-0005-0000-0000-00007D030000}"/>
    <cellStyle name="20% - Ênfase5 3 2 2" xfId="895" xr:uid="{00000000-0005-0000-0000-00007E030000}"/>
    <cellStyle name="20% - Ênfase5 3 3" xfId="896" xr:uid="{00000000-0005-0000-0000-00007F030000}"/>
    <cellStyle name="20% - Ênfase5 30" xfId="897" xr:uid="{00000000-0005-0000-0000-000080030000}"/>
    <cellStyle name="20% - Ênfase5 31" xfId="898" xr:uid="{00000000-0005-0000-0000-000081030000}"/>
    <cellStyle name="20% - Ênfase5 32" xfId="899" xr:uid="{00000000-0005-0000-0000-000082030000}"/>
    <cellStyle name="20% - Ênfase5 33" xfId="900" xr:uid="{00000000-0005-0000-0000-000083030000}"/>
    <cellStyle name="20% - Ênfase5 34" xfId="901" xr:uid="{00000000-0005-0000-0000-000084030000}"/>
    <cellStyle name="20% - Ênfase5 35" xfId="902" xr:uid="{00000000-0005-0000-0000-000085030000}"/>
    <cellStyle name="20% - Ênfase5 36" xfId="903" xr:uid="{00000000-0005-0000-0000-000086030000}"/>
    <cellStyle name="20% - Ênfase5 37" xfId="904" xr:uid="{00000000-0005-0000-0000-000087030000}"/>
    <cellStyle name="20% - Ênfase5 38" xfId="905" xr:uid="{00000000-0005-0000-0000-000088030000}"/>
    <cellStyle name="20% - Ênfase5 39" xfId="906" xr:uid="{00000000-0005-0000-0000-000089030000}"/>
    <cellStyle name="20% - Ênfase5 4" xfId="907" xr:uid="{00000000-0005-0000-0000-00008A030000}"/>
    <cellStyle name="20% - Ênfase5 4 2" xfId="908" xr:uid="{00000000-0005-0000-0000-00008B030000}"/>
    <cellStyle name="20% - Ênfase5 4 2 2" xfId="909" xr:uid="{00000000-0005-0000-0000-00008C030000}"/>
    <cellStyle name="20% - Ênfase5 4 3" xfId="910" xr:uid="{00000000-0005-0000-0000-00008D030000}"/>
    <cellStyle name="20% - Ênfase5 5" xfId="911" xr:uid="{00000000-0005-0000-0000-00008E030000}"/>
    <cellStyle name="20% - Ênfase5 5 2" xfId="912" xr:uid="{00000000-0005-0000-0000-00008F030000}"/>
    <cellStyle name="20% - Ênfase5 5 2 2" xfId="913" xr:uid="{00000000-0005-0000-0000-000090030000}"/>
    <cellStyle name="20% - Ênfase5 5 3" xfId="914" xr:uid="{00000000-0005-0000-0000-000091030000}"/>
    <cellStyle name="20% - Ênfase5 6" xfId="915" xr:uid="{00000000-0005-0000-0000-000092030000}"/>
    <cellStyle name="20% - Ênfase5 6 2" xfId="916" xr:uid="{00000000-0005-0000-0000-000093030000}"/>
    <cellStyle name="20% - Ênfase5 6 2 2" xfId="917" xr:uid="{00000000-0005-0000-0000-000094030000}"/>
    <cellStyle name="20% - Ênfase5 6 3" xfId="918" xr:uid="{00000000-0005-0000-0000-000095030000}"/>
    <cellStyle name="20% - Ênfase5 7" xfId="919" xr:uid="{00000000-0005-0000-0000-000096030000}"/>
    <cellStyle name="20% - Ênfase5 7 2" xfId="920" xr:uid="{00000000-0005-0000-0000-000097030000}"/>
    <cellStyle name="20% - Ênfase5 7 2 2" xfId="921" xr:uid="{00000000-0005-0000-0000-000098030000}"/>
    <cellStyle name="20% - Ênfase5 7 3" xfId="922" xr:uid="{00000000-0005-0000-0000-000099030000}"/>
    <cellStyle name="20% - Ênfase5 8" xfId="923" xr:uid="{00000000-0005-0000-0000-00009A030000}"/>
    <cellStyle name="20% - Ênfase5 8 2" xfId="924" xr:uid="{00000000-0005-0000-0000-00009B030000}"/>
    <cellStyle name="20% - Ênfase5 8 2 2" xfId="925" xr:uid="{00000000-0005-0000-0000-00009C030000}"/>
    <cellStyle name="20% - Ênfase5 8 3" xfId="926" xr:uid="{00000000-0005-0000-0000-00009D030000}"/>
    <cellStyle name="20% - Ênfase5 9" xfId="927" xr:uid="{00000000-0005-0000-0000-00009E030000}"/>
    <cellStyle name="20% - Ênfase5 9 2" xfId="928" xr:uid="{00000000-0005-0000-0000-00009F030000}"/>
    <cellStyle name="20% - Ênfase6" xfId="929" xr:uid="{00000000-0005-0000-0000-0000A0030000}"/>
    <cellStyle name="20% - Ênfase6 10" xfId="930" xr:uid="{00000000-0005-0000-0000-0000A1030000}"/>
    <cellStyle name="20% - Ênfase6 10 2" xfId="931" xr:uid="{00000000-0005-0000-0000-0000A2030000}"/>
    <cellStyle name="20% - Ênfase6 11" xfId="932" xr:uid="{00000000-0005-0000-0000-0000A3030000}"/>
    <cellStyle name="20% - Ênfase6 11 2" xfId="933" xr:uid="{00000000-0005-0000-0000-0000A4030000}"/>
    <cellStyle name="20% - Ênfase6 12" xfId="934" xr:uid="{00000000-0005-0000-0000-0000A5030000}"/>
    <cellStyle name="20% - Ênfase6 12 2" xfId="935" xr:uid="{00000000-0005-0000-0000-0000A6030000}"/>
    <cellStyle name="20% - Ênfase6 13" xfId="936" xr:uid="{00000000-0005-0000-0000-0000A7030000}"/>
    <cellStyle name="20% - Ênfase6 13 2" xfId="937" xr:uid="{00000000-0005-0000-0000-0000A8030000}"/>
    <cellStyle name="20% - Ênfase6 14" xfId="938" xr:uid="{00000000-0005-0000-0000-0000A9030000}"/>
    <cellStyle name="20% - Ênfase6 14 2" xfId="939" xr:uid="{00000000-0005-0000-0000-0000AA030000}"/>
    <cellStyle name="20% - Ênfase6 15" xfId="940" xr:uid="{00000000-0005-0000-0000-0000AB030000}"/>
    <cellStyle name="20% - Ênfase6 15 2" xfId="941" xr:uid="{00000000-0005-0000-0000-0000AC030000}"/>
    <cellStyle name="20% - Ênfase6 16" xfId="942" xr:uid="{00000000-0005-0000-0000-0000AD030000}"/>
    <cellStyle name="20% - Ênfase6 16 2" xfId="943" xr:uid="{00000000-0005-0000-0000-0000AE030000}"/>
    <cellStyle name="20% - Ênfase6 17" xfId="944" xr:uid="{00000000-0005-0000-0000-0000AF030000}"/>
    <cellStyle name="20% - Ênfase6 17 2" xfId="945" xr:uid="{00000000-0005-0000-0000-0000B0030000}"/>
    <cellStyle name="20% - Ênfase6 18" xfId="946" xr:uid="{00000000-0005-0000-0000-0000B1030000}"/>
    <cellStyle name="20% - Ênfase6 18 2" xfId="947" xr:uid="{00000000-0005-0000-0000-0000B2030000}"/>
    <cellStyle name="20% - Ênfase6 19" xfId="948" xr:uid="{00000000-0005-0000-0000-0000B3030000}"/>
    <cellStyle name="20% - Ênfase6 2" xfId="949" xr:uid="{00000000-0005-0000-0000-0000B4030000}"/>
    <cellStyle name="20% - Ênfase6 2 2" xfId="950" xr:uid="{00000000-0005-0000-0000-0000B5030000}"/>
    <cellStyle name="20% - Ênfase6 2 2 2" xfId="951" xr:uid="{00000000-0005-0000-0000-0000B6030000}"/>
    <cellStyle name="20% - Ênfase6 2 3" xfId="952" xr:uid="{00000000-0005-0000-0000-0000B7030000}"/>
    <cellStyle name="20% - Ênfase6 20" xfId="953" xr:uid="{00000000-0005-0000-0000-0000B8030000}"/>
    <cellStyle name="20% - Ênfase6 21" xfId="954" xr:uid="{00000000-0005-0000-0000-0000B9030000}"/>
    <cellStyle name="20% - Ênfase6 22" xfId="955" xr:uid="{00000000-0005-0000-0000-0000BA030000}"/>
    <cellStyle name="20% - Ênfase6 23" xfId="956" xr:uid="{00000000-0005-0000-0000-0000BB030000}"/>
    <cellStyle name="20% - Ênfase6 24" xfId="957" xr:uid="{00000000-0005-0000-0000-0000BC030000}"/>
    <cellStyle name="20% - Ênfase6 25" xfId="958" xr:uid="{00000000-0005-0000-0000-0000BD030000}"/>
    <cellStyle name="20% - Ênfase6 26" xfId="959" xr:uid="{00000000-0005-0000-0000-0000BE030000}"/>
    <cellStyle name="20% - Ênfase6 27" xfId="960" xr:uid="{00000000-0005-0000-0000-0000BF030000}"/>
    <cellStyle name="20% - Ênfase6 28" xfId="961" xr:uid="{00000000-0005-0000-0000-0000C0030000}"/>
    <cellStyle name="20% - Ênfase6 29" xfId="962" xr:uid="{00000000-0005-0000-0000-0000C1030000}"/>
    <cellStyle name="20% - Ênfase6 3" xfId="963" xr:uid="{00000000-0005-0000-0000-0000C2030000}"/>
    <cellStyle name="20% - Ênfase6 3 2" xfId="964" xr:uid="{00000000-0005-0000-0000-0000C3030000}"/>
    <cellStyle name="20% - Ênfase6 3 2 2" xfId="965" xr:uid="{00000000-0005-0000-0000-0000C4030000}"/>
    <cellStyle name="20% - Ênfase6 3 3" xfId="966" xr:uid="{00000000-0005-0000-0000-0000C5030000}"/>
    <cellStyle name="20% - Ênfase6 30" xfId="967" xr:uid="{00000000-0005-0000-0000-0000C6030000}"/>
    <cellStyle name="20% - Ênfase6 31" xfId="968" xr:uid="{00000000-0005-0000-0000-0000C7030000}"/>
    <cellStyle name="20% - Ênfase6 32" xfId="969" xr:uid="{00000000-0005-0000-0000-0000C8030000}"/>
    <cellStyle name="20% - Ênfase6 33" xfId="970" xr:uid="{00000000-0005-0000-0000-0000C9030000}"/>
    <cellStyle name="20% - Ênfase6 34" xfId="971" xr:uid="{00000000-0005-0000-0000-0000CA030000}"/>
    <cellStyle name="20% - Ênfase6 35" xfId="972" xr:uid="{00000000-0005-0000-0000-0000CB030000}"/>
    <cellStyle name="20% - Ênfase6 36" xfId="973" xr:uid="{00000000-0005-0000-0000-0000CC030000}"/>
    <cellStyle name="20% - Ênfase6 37" xfId="974" xr:uid="{00000000-0005-0000-0000-0000CD030000}"/>
    <cellStyle name="20% - Ênfase6 38" xfId="975" xr:uid="{00000000-0005-0000-0000-0000CE030000}"/>
    <cellStyle name="20% - Ênfase6 39" xfId="976" xr:uid="{00000000-0005-0000-0000-0000CF030000}"/>
    <cellStyle name="20% - Ênfase6 4" xfId="977" xr:uid="{00000000-0005-0000-0000-0000D0030000}"/>
    <cellStyle name="20% - Ênfase6 4 2" xfId="978" xr:uid="{00000000-0005-0000-0000-0000D1030000}"/>
    <cellStyle name="20% - Ênfase6 4 2 2" xfId="979" xr:uid="{00000000-0005-0000-0000-0000D2030000}"/>
    <cellStyle name="20% - Ênfase6 4 3" xfId="980" xr:uid="{00000000-0005-0000-0000-0000D3030000}"/>
    <cellStyle name="20% - Ênfase6 5" xfId="981" xr:uid="{00000000-0005-0000-0000-0000D4030000}"/>
    <cellStyle name="20% - Ênfase6 5 2" xfId="982" xr:uid="{00000000-0005-0000-0000-0000D5030000}"/>
    <cellStyle name="20% - Ênfase6 5 2 2" xfId="983" xr:uid="{00000000-0005-0000-0000-0000D6030000}"/>
    <cellStyle name="20% - Ênfase6 5 3" xfId="984" xr:uid="{00000000-0005-0000-0000-0000D7030000}"/>
    <cellStyle name="20% - Ênfase6 6" xfId="985" xr:uid="{00000000-0005-0000-0000-0000D8030000}"/>
    <cellStyle name="20% - Ênfase6 6 2" xfId="986" xr:uid="{00000000-0005-0000-0000-0000D9030000}"/>
    <cellStyle name="20% - Ênfase6 6 2 2" xfId="987" xr:uid="{00000000-0005-0000-0000-0000DA030000}"/>
    <cellStyle name="20% - Ênfase6 6 3" xfId="988" xr:uid="{00000000-0005-0000-0000-0000DB030000}"/>
    <cellStyle name="20% - Ênfase6 7" xfId="989" xr:uid="{00000000-0005-0000-0000-0000DC030000}"/>
    <cellStyle name="20% - Ênfase6 7 2" xfId="990" xr:uid="{00000000-0005-0000-0000-0000DD030000}"/>
    <cellStyle name="20% - Ênfase6 7 2 2" xfId="991" xr:uid="{00000000-0005-0000-0000-0000DE030000}"/>
    <cellStyle name="20% - Ênfase6 7 3" xfId="992" xr:uid="{00000000-0005-0000-0000-0000DF030000}"/>
    <cellStyle name="20% - Ênfase6 8" xfId="993" xr:uid="{00000000-0005-0000-0000-0000E0030000}"/>
    <cellStyle name="20% - Ênfase6 8 2" xfId="994" xr:uid="{00000000-0005-0000-0000-0000E1030000}"/>
    <cellStyle name="20% - Ênfase6 8 2 2" xfId="995" xr:uid="{00000000-0005-0000-0000-0000E2030000}"/>
    <cellStyle name="20% - Ênfase6 8 3" xfId="996" xr:uid="{00000000-0005-0000-0000-0000E3030000}"/>
    <cellStyle name="20% - Ênfase6 9" xfId="997" xr:uid="{00000000-0005-0000-0000-0000E4030000}"/>
    <cellStyle name="20% - Ênfase6 9 2" xfId="998" xr:uid="{00000000-0005-0000-0000-0000E5030000}"/>
    <cellStyle name="40% - Accent1" xfId="999" xr:uid="{00000000-0005-0000-0000-0000E6030000}"/>
    <cellStyle name="40% - Accent1 10" xfId="1000" xr:uid="{00000000-0005-0000-0000-0000E7030000}"/>
    <cellStyle name="40% - Accent1 10 2" xfId="1001" xr:uid="{00000000-0005-0000-0000-0000E8030000}"/>
    <cellStyle name="40% - Accent1 11" xfId="1002" xr:uid="{00000000-0005-0000-0000-0000E9030000}"/>
    <cellStyle name="40% - Accent1 11 2" xfId="1003" xr:uid="{00000000-0005-0000-0000-0000EA030000}"/>
    <cellStyle name="40% - Accent1 12" xfId="1004" xr:uid="{00000000-0005-0000-0000-0000EB030000}"/>
    <cellStyle name="40% - Accent1 12 2" xfId="1005" xr:uid="{00000000-0005-0000-0000-0000EC030000}"/>
    <cellStyle name="40% - Accent1 13" xfId="1006" xr:uid="{00000000-0005-0000-0000-0000ED030000}"/>
    <cellStyle name="40% - Accent1 13 2" xfId="1007" xr:uid="{00000000-0005-0000-0000-0000EE030000}"/>
    <cellStyle name="40% - Accent1 14" xfId="1008" xr:uid="{00000000-0005-0000-0000-0000EF030000}"/>
    <cellStyle name="40% - Accent1 14 2" xfId="1009" xr:uid="{00000000-0005-0000-0000-0000F0030000}"/>
    <cellStyle name="40% - Accent1 15" xfId="1010" xr:uid="{00000000-0005-0000-0000-0000F1030000}"/>
    <cellStyle name="40% - Accent1 15 2" xfId="1011" xr:uid="{00000000-0005-0000-0000-0000F2030000}"/>
    <cellStyle name="40% - Accent1 16" xfId="1012" xr:uid="{00000000-0005-0000-0000-0000F3030000}"/>
    <cellStyle name="40% - Accent1 16 2" xfId="1013" xr:uid="{00000000-0005-0000-0000-0000F4030000}"/>
    <cellStyle name="40% - Accent1 17" xfId="1014" xr:uid="{00000000-0005-0000-0000-0000F5030000}"/>
    <cellStyle name="40% - Accent1 17 2" xfId="1015" xr:uid="{00000000-0005-0000-0000-0000F6030000}"/>
    <cellStyle name="40% - Accent1 18" xfId="1016" xr:uid="{00000000-0005-0000-0000-0000F7030000}"/>
    <cellStyle name="40% - Accent1 18 2" xfId="1017" xr:uid="{00000000-0005-0000-0000-0000F8030000}"/>
    <cellStyle name="40% - Accent1 19" xfId="1018" xr:uid="{00000000-0005-0000-0000-0000F9030000}"/>
    <cellStyle name="40% - Accent1 19 2" xfId="1019" xr:uid="{00000000-0005-0000-0000-0000FA030000}"/>
    <cellStyle name="40% - Accent1 2" xfId="1020" xr:uid="{00000000-0005-0000-0000-0000FB030000}"/>
    <cellStyle name="40% - Accent1 2 2" xfId="1021" xr:uid="{00000000-0005-0000-0000-0000FC030000}"/>
    <cellStyle name="40% - Accent1 2 2 2" xfId="1022" xr:uid="{00000000-0005-0000-0000-0000FD030000}"/>
    <cellStyle name="40% - Accent1 2 3" xfId="1023" xr:uid="{00000000-0005-0000-0000-0000FE030000}"/>
    <cellStyle name="40% - Accent1 2 3 2" xfId="1024" xr:uid="{00000000-0005-0000-0000-0000FF030000}"/>
    <cellStyle name="40% - Accent1 2 3 2 2" xfId="1025" xr:uid="{00000000-0005-0000-0000-000000040000}"/>
    <cellStyle name="40% - Accent1 2 3 3" xfId="1026" xr:uid="{00000000-0005-0000-0000-000001040000}"/>
    <cellStyle name="40% - Accent1 2 3 3 2" xfId="1027" xr:uid="{00000000-0005-0000-0000-000002040000}"/>
    <cellStyle name="40% - Accent1 2 3 4" xfId="1028" xr:uid="{00000000-0005-0000-0000-000003040000}"/>
    <cellStyle name="40% - Accent1 2 3_Conciliação+Udinese+02-2011" xfId="1029" xr:uid="{00000000-0005-0000-0000-000004040000}"/>
    <cellStyle name="40% - Accent1 2 4" xfId="1030" xr:uid="{00000000-0005-0000-0000-000005040000}"/>
    <cellStyle name="40% - Accent1 2 4 2" xfId="1031" xr:uid="{00000000-0005-0000-0000-000006040000}"/>
    <cellStyle name="40% - Accent1 2 5" xfId="1032" xr:uid="{00000000-0005-0000-0000-000007040000}"/>
    <cellStyle name="40% - Accent1 2 5 2" xfId="1033" xr:uid="{00000000-0005-0000-0000-000008040000}"/>
    <cellStyle name="40% - Accent1 2 6" xfId="1034" xr:uid="{00000000-0005-0000-0000-000009040000}"/>
    <cellStyle name="40% - Accent1 2 6 2" xfId="1035" xr:uid="{00000000-0005-0000-0000-00000A040000}"/>
    <cellStyle name="40% - Accent1 2 7" xfId="1036" xr:uid="{00000000-0005-0000-0000-00000B040000}"/>
    <cellStyle name="40% - Accent1 2_Conciliação+Udinese+02-2011" xfId="1037" xr:uid="{00000000-0005-0000-0000-00000C040000}"/>
    <cellStyle name="40% - Accent1 20" xfId="1038" xr:uid="{00000000-0005-0000-0000-00000D040000}"/>
    <cellStyle name="40% - Accent1 20 2" xfId="1039" xr:uid="{00000000-0005-0000-0000-00000E040000}"/>
    <cellStyle name="40% - Accent1 21" xfId="1040" xr:uid="{00000000-0005-0000-0000-00000F040000}"/>
    <cellStyle name="40% - Accent1 21 2" xfId="1041" xr:uid="{00000000-0005-0000-0000-000010040000}"/>
    <cellStyle name="40% - Accent1 22" xfId="1042" xr:uid="{00000000-0005-0000-0000-000011040000}"/>
    <cellStyle name="40% - Accent1 22 2" xfId="1043" xr:uid="{00000000-0005-0000-0000-000012040000}"/>
    <cellStyle name="40% - Accent1 23" xfId="1044" xr:uid="{00000000-0005-0000-0000-000013040000}"/>
    <cellStyle name="40% - Accent1 23 2" xfId="1045" xr:uid="{00000000-0005-0000-0000-000014040000}"/>
    <cellStyle name="40% - Accent1 24" xfId="1046" xr:uid="{00000000-0005-0000-0000-000015040000}"/>
    <cellStyle name="40% - Accent1 24 2" xfId="1047" xr:uid="{00000000-0005-0000-0000-000016040000}"/>
    <cellStyle name="40% - Accent1 25" xfId="1048" xr:uid="{00000000-0005-0000-0000-000017040000}"/>
    <cellStyle name="40% - Accent1 25 2" xfId="1049" xr:uid="{00000000-0005-0000-0000-000018040000}"/>
    <cellStyle name="40% - Accent1 26" xfId="1050" xr:uid="{00000000-0005-0000-0000-000019040000}"/>
    <cellStyle name="40% - Accent1 26 2" xfId="1051" xr:uid="{00000000-0005-0000-0000-00001A040000}"/>
    <cellStyle name="40% - Accent1 27" xfId="1052" xr:uid="{00000000-0005-0000-0000-00001B040000}"/>
    <cellStyle name="40% - Accent1 27 2" xfId="1053" xr:uid="{00000000-0005-0000-0000-00001C040000}"/>
    <cellStyle name="40% - Accent1 28" xfId="1054" xr:uid="{00000000-0005-0000-0000-00001D040000}"/>
    <cellStyle name="40% - Accent1 28 2" xfId="1055" xr:uid="{00000000-0005-0000-0000-00001E040000}"/>
    <cellStyle name="40% - Accent1 29" xfId="1056" xr:uid="{00000000-0005-0000-0000-00001F040000}"/>
    <cellStyle name="40% - Accent1 29 2" xfId="1057" xr:uid="{00000000-0005-0000-0000-000020040000}"/>
    <cellStyle name="40% - Accent1 3" xfId="1058" xr:uid="{00000000-0005-0000-0000-000021040000}"/>
    <cellStyle name="40% - Accent1 3 2" xfId="1059" xr:uid="{00000000-0005-0000-0000-000022040000}"/>
    <cellStyle name="40% - Accent1 4" xfId="1060" xr:uid="{00000000-0005-0000-0000-000023040000}"/>
    <cellStyle name="40% - Accent1 4 2" xfId="1061" xr:uid="{00000000-0005-0000-0000-000024040000}"/>
    <cellStyle name="40% - Accent1 4 2 2" xfId="1062" xr:uid="{00000000-0005-0000-0000-000025040000}"/>
    <cellStyle name="40% - Accent1 4 3" xfId="1063" xr:uid="{00000000-0005-0000-0000-000026040000}"/>
    <cellStyle name="40% - Accent1 4 3 2" xfId="1064" xr:uid="{00000000-0005-0000-0000-000027040000}"/>
    <cellStyle name="40% - Accent1 4 4" xfId="1065" xr:uid="{00000000-0005-0000-0000-000028040000}"/>
    <cellStyle name="40% - Accent1 4_Conciliação+Udinese+02-2011" xfId="1066" xr:uid="{00000000-0005-0000-0000-000029040000}"/>
    <cellStyle name="40% - Accent1 5" xfId="1067" xr:uid="{00000000-0005-0000-0000-00002A040000}"/>
    <cellStyle name="40% - Accent1 5 2" xfId="1068" xr:uid="{00000000-0005-0000-0000-00002B040000}"/>
    <cellStyle name="40% - Accent1 6" xfId="1069" xr:uid="{00000000-0005-0000-0000-00002C040000}"/>
    <cellStyle name="40% - Accent1 6 2" xfId="1070" xr:uid="{00000000-0005-0000-0000-00002D040000}"/>
    <cellStyle name="40% - Accent1 7" xfId="1071" xr:uid="{00000000-0005-0000-0000-00002E040000}"/>
    <cellStyle name="40% - Accent1 7 2" xfId="1072" xr:uid="{00000000-0005-0000-0000-00002F040000}"/>
    <cellStyle name="40% - Accent1 7 2 2" xfId="1073" xr:uid="{00000000-0005-0000-0000-000030040000}"/>
    <cellStyle name="40% - Accent1 7 3" xfId="1074" xr:uid="{00000000-0005-0000-0000-000031040000}"/>
    <cellStyle name="40% - Accent1 7 3 2" xfId="1075" xr:uid="{00000000-0005-0000-0000-000032040000}"/>
    <cellStyle name="40% - Accent1 7 4" xfId="1076" xr:uid="{00000000-0005-0000-0000-000033040000}"/>
    <cellStyle name="40% - Accent1 7_Conciliação+Udinese+02-2011" xfId="1077" xr:uid="{00000000-0005-0000-0000-000034040000}"/>
    <cellStyle name="40% - Accent1 8" xfId="1078" xr:uid="{00000000-0005-0000-0000-000035040000}"/>
    <cellStyle name="40% - Accent1 8 2" xfId="1079" xr:uid="{00000000-0005-0000-0000-000036040000}"/>
    <cellStyle name="40% - Accent1 8 2 2" xfId="1080" xr:uid="{00000000-0005-0000-0000-000037040000}"/>
    <cellStyle name="40% - Accent1 8 3" xfId="1081" xr:uid="{00000000-0005-0000-0000-000038040000}"/>
    <cellStyle name="40% - Accent1 8 3 2" xfId="1082" xr:uid="{00000000-0005-0000-0000-000039040000}"/>
    <cellStyle name="40% - Accent1 8 4" xfId="1083" xr:uid="{00000000-0005-0000-0000-00003A040000}"/>
    <cellStyle name="40% - Accent1 8_Conciliação+Udinese+02-2011" xfId="1084" xr:uid="{00000000-0005-0000-0000-00003B040000}"/>
    <cellStyle name="40% - Accent1 9" xfId="1085" xr:uid="{00000000-0005-0000-0000-00003C040000}"/>
    <cellStyle name="40% - Accent1 9 2" xfId="1086" xr:uid="{00000000-0005-0000-0000-00003D040000}"/>
    <cellStyle name="40% - Accent1 9 2 2" xfId="1087" xr:uid="{00000000-0005-0000-0000-00003E040000}"/>
    <cellStyle name="40% - Accent1 9 3" xfId="1088" xr:uid="{00000000-0005-0000-0000-00003F040000}"/>
    <cellStyle name="40% - Accent1 9 3 2" xfId="1089" xr:uid="{00000000-0005-0000-0000-000040040000}"/>
    <cellStyle name="40% - Accent1 9 4" xfId="1090" xr:uid="{00000000-0005-0000-0000-000041040000}"/>
    <cellStyle name="40% - Accent1 9_Conciliação+Udinese+02-2011" xfId="1091" xr:uid="{00000000-0005-0000-0000-000042040000}"/>
    <cellStyle name="40% - Accent2" xfId="1092" xr:uid="{00000000-0005-0000-0000-000043040000}"/>
    <cellStyle name="40% - Accent2 10" xfId="1093" xr:uid="{00000000-0005-0000-0000-000044040000}"/>
    <cellStyle name="40% - Accent2 10 2" xfId="1094" xr:uid="{00000000-0005-0000-0000-000045040000}"/>
    <cellStyle name="40% - Accent2 11" xfId="1095" xr:uid="{00000000-0005-0000-0000-000046040000}"/>
    <cellStyle name="40% - Accent2 11 2" xfId="1096" xr:uid="{00000000-0005-0000-0000-000047040000}"/>
    <cellStyle name="40% - Accent2 12" xfId="1097" xr:uid="{00000000-0005-0000-0000-000048040000}"/>
    <cellStyle name="40% - Accent2 12 2" xfId="1098" xr:uid="{00000000-0005-0000-0000-000049040000}"/>
    <cellStyle name="40% - Accent2 13" xfId="1099" xr:uid="{00000000-0005-0000-0000-00004A040000}"/>
    <cellStyle name="40% - Accent2 13 2" xfId="1100" xr:uid="{00000000-0005-0000-0000-00004B040000}"/>
    <cellStyle name="40% - Accent2 14" xfId="1101" xr:uid="{00000000-0005-0000-0000-00004C040000}"/>
    <cellStyle name="40% - Accent2 14 2" xfId="1102" xr:uid="{00000000-0005-0000-0000-00004D040000}"/>
    <cellStyle name="40% - Accent2 15" xfId="1103" xr:uid="{00000000-0005-0000-0000-00004E040000}"/>
    <cellStyle name="40% - Accent2 15 2" xfId="1104" xr:uid="{00000000-0005-0000-0000-00004F040000}"/>
    <cellStyle name="40% - Accent2 16" xfId="1105" xr:uid="{00000000-0005-0000-0000-000050040000}"/>
    <cellStyle name="40% - Accent2 16 2" xfId="1106" xr:uid="{00000000-0005-0000-0000-000051040000}"/>
    <cellStyle name="40% - Accent2 17" xfId="1107" xr:uid="{00000000-0005-0000-0000-000052040000}"/>
    <cellStyle name="40% - Accent2 17 2" xfId="1108" xr:uid="{00000000-0005-0000-0000-000053040000}"/>
    <cellStyle name="40% - Accent2 18" xfId="1109" xr:uid="{00000000-0005-0000-0000-000054040000}"/>
    <cellStyle name="40% - Accent2 18 2" xfId="1110" xr:uid="{00000000-0005-0000-0000-000055040000}"/>
    <cellStyle name="40% - Accent2 19" xfId="1111" xr:uid="{00000000-0005-0000-0000-000056040000}"/>
    <cellStyle name="40% - Accent2 19 2" xfId="1112" xr:uid="{00000000-0005-0000-0000-000057040000}"/>
    <cellStyle name="40% - Accent2 2" xfId="1113" xr:uid="{00000000-0005-0000-0000-000058040000}"/>
    <cellStyle name="40% - Accent2 2 2" xfId="1114" xr:uid="{00000000-0005-0000-0000-000059040000}"/>
    <cellStyle name="40% - Accent2 2 2 2" xfId="1115" xr:uid="{00000000-0005-0000-0000-00005A040000}"/>
    <cellStyle name="40% - Accent2 2 3" xfId="1116" xr:uid="{00000000-0005-0000-0000-00005B040000}"/>
    <cellStyle name="40% - Accent2 2 3 2" xfId="1117" xr:uid="{00000000-0005-0000-0000-00005C040000}"/>
    <cellStyle name="40% - Accent2 2 3 2 2" xfId="1118" xr:uid="{00000000-0005-0000-0000-00005D040000}"/>
    <cellStyle name="40% - Accent2 2 3 3" xfId="1119" xr:uid="{00000000-0005-0000-0000-00005E040000}"/>
    <cellStyle name="40% - Accent2 2 3 3 2" xfId="1120" xr:uid="{00000000-0005-0000-0000-00005F040000}"/>
    <cellStyle name="40% - Accent2 2 3 4" xfId="1121" xr:uid="{00000000-0005-0000-0000-000060040000}"/>
    <cellStyle name="40% - Accent2 2 3_Conciliação+Udinese+02-2011" xfId="1122" xr:uid="{00000000-0005-0000-0000-000061040000}"/>
    <cellStyle name="40% - Accent2 2 4" xfId="1123" xr:uid="{00000000-0005-0000-0000-000062040000}"/>
    <cellStyle name="40% - Accent2 2 4 2" xfId="1124" xr:uid="{00000000-0005-0000-0000-000063040000}"/>
    <cellStyle name="40% - Accent2 2 5" xfId="1125" xr:uid="{00000000-0005-0000-0000-000064040000}"/>
    <cellStyle name="40% - Accent2 2 5 2" xfId="1126" xr:uid="{00000000-0005-0000-0000-000065040000}"/>
    <cellStyle name="40% - Accent2 2 6" xfId="1127" xr:uid="{00000000-0005-0000-0000-000066040000}"/>
    <cellStyle name="40% - Accent2 2 6 2" xfId="1128" xr:uid="{00000000-0005-0000-0000-000067040000}"/>
    <cellStyle name="40% - Accent2 2 7" xfId="1129" xr:uid="{00000000-0005-0000-0000-000068040000}"/>
    <cellStyle name="40% - Accent2 2 7 2" xfId="1130" xr:uid="{00000000-0005-0000-0000-000069040000}"/>
    <cellStyle name="40% - Accent2 2 8" xfId="1131" xr:uid="{00000000-0005-0000-0000-00006A040000}"/>
    <cellStyle name="40% - Accent2 2_Conciliação+Udinese+02-2011" xfId="1132" xr:uid="{00000000-0005-0000-0000-00006B040000}"/>
    <cellStyle name="40% - Accent2 20" xfId="1133" xr:uid="{00000000-0005-0000-0000-00006C040000}"/>
    <cellStyle name="40% - Accent2 20 2" xfId="1134" xr:uid="{00000000-0005-0000-0000-00006D040000}"/>
    <cellStyle name="40% - Accent2 21" xfId="1135" xr:uid="{00000000-0005-0000-0000-00006E040000}"/>
    <cellStyle name="40% - Accent2 21 2" xfId="1136" xr:uid="{00000000-0005-0000-0000-00006F040000}"/>
    <cellStyle name="40% - Accent2 22" xfId="1137" xr:uid="{00000000-0005-0000-0000-000070040000}"/>
    <cellStyle name="40% - Accent2 22 2" xfId="1138" xr:uid="{00000000-0005-0000-0000-000071040000}"/>
    <cellStyle name="40% - Accent2 23" xfId="1139" xr:uid="{00000000-0005-0000-0000-000072040000}"/>
    <cellStyle name="40% - Accent2 23 2" xfId="1140" xr:uid="{00000000-0005-0000-0000-000073040000}"/>
    <cellStyle name="40% - Accent2 24" xfId="1141" xr:uid="{00000000-0005-0000-0000-000074040000}"/>
    <cellStyle name="40% - Accent2 24 2" xfId="1142" xr:uid="{00000000-0005-0000-0000-000075040000}"/>
    <cellStyle name="40% - Accent2 25" xfId="1143" xr:uid="{00000000-0005-0000-0000-000076040000}"/>
    <cellStyle name="40% - Accent2 25 2" xfId="1144" xr:uid="{00000000-0005-0000-0000-000077040000}"/>
    <cellStyle name="40% - Accent2 26" xfId="1145" xr:uid="{00000000-0005-0000-0000-000078040000}"/>
    <cellStyle name="40% - Accent2 26 2" xfId="1146" xr:uid="{00000000-0005-0000-0000-000079040000}"/>
    <cellStyle name="40% - Accent2 27" xfId="1147" xr:uid="{00000000-0005-0000-0000-00007A040000}"/>
    <cellStyle name="40% - Accent2 27 2" xfId="1148" xr:uid="{00000000-0005-0000-0000-00007B040000}"/>
    <cellStyle name="40% - Accent2 28" xfId="1149" xr:uid="{00000000-0005-0000-0000-00007C040000}"/>
    <cellStyle name="40% - Accent2 28 2" xfId="1150" xr:uid="{00000000-0005-0000-0000-00007D040000}"/>
    <cellStyle name="40% - Accent2 29" xfId="1151" xr:uid="{00000000-0005-0000-0000-00007E040000}"/>
    <cellStyle name="40% - Accent2 29 2" xfId="1152" xr:uid="{00000000-0005-0000-0000-00007F040000}"/>
    <cellStyle name="40% - Accent2 3" xfId="1153" xr:uid="{00000000-0005-0000-0000-000080040000}"/>
    <cellStyle name="40% - Accent2 3 2" xfId="1154" xr:uid="{00000000-0005-0000-0000-000081040000}"/>
    <cellStyle name="40% - Accent2 3 2 2" xfId="1155" xr:uid="{00000000-0005-0000-0000-000082040000}"/>
    <cellStyle name="40% - Accent2 3 3" xfId="1156" xr:uid="{00000000-0005-0000-0000-000083040000}"/>
    <cellStyle name="40% - Accent2 3 3 2" xfId="1157" xr:uid="{00000000-0005-0000-0000-000084040000}"/>
    <cellStyle name="40% - Accent2 3 4" xfId="1158" xr:uid="{00000000-0005-0000-0000-000085040000}"/>
    <cellStyle name="40% - Accent2 3_Conciliação+Udinese+02-2011" xfId="1159" xr:uid="{00000000-0005-0000-0000-000086040000}"/>
    <cellStyle name="40% - Accent2 30" xfId="1160" xr:uid="{00000000-0005-0000-0000-000087040000}"/>
    <cellStyle name="40% - Accent2 30 2" xfId="1161" xr:uid="{00000000-0005-0000-0000-000088040000}"/>
    <cellStyle name="40% - Accent2 4" xfId="1162" xr:uid="{00000000-0005-0000-0000-000089040000}"/>
    <cellStyle name="40% - Accent2 4 2" xfId="1163" xr:uid="{00000000-0005-0000-0000-00008A040000}"/>
    <cellStyle name="40% - Accent2 5" xfId="1164" xr:uid="{00000000-0005-0000-0000-00008B040000}"/>
    <cellStyle name="40% - Accent2 5 2" xfId="1165" xr:uid="{00000000-0005-0000-0000-00008C040000}"/>
    <cellStyle name="40% - Accent2 6" xfId="1166" xr:uid="{00000000-0005-0000-0000-00008D040000}"/>
    <cellStyle name="40% - Accent2 6 2" xfId="1167" xr:uid="{00000000-0005-0000-0000-00008E040000}"/>
    <cellStyle name="40% - Accent2 7" xfId="1168" xr:uid="{00000000-0005-0000-0000-00008F040000}"/>
    <cellStyle name="40% - Accent2 7 2" xfId="1169" xr:uid="{00000000-0005-0000-0000-000090040000}"/>
    <cellStyle name="40% - Accent2 7 2 2" xfId="1170" xr:uid="{00000000-0005-0000-0000-000091040000}"/>
    <cellStyle name="40% - Accent2 7 3" xfId="1171" xr:uid="{00000000-0005-0000-0000-000092040000}"/>
    <cellStyle name="40% - Accent2 7 3 2" xfId="1172" xr:uid="{00000000-0005-0000-0000-000093040000}"/>
    <cellStyle name="40% - Accent2 7 4" xfId="1173" xr:uid="{00000000-0005-0000-0000-000094040000}"/>
    <cellStyle name="40% - Accent2 7_Conciliação+Udinese+02-2011" xfId="1174" xr:uid="{00000000-0005-0000-0000-000095040000}"/>
    <cellStyle name="40% - Accent2 8" xfId="1175" xr:uid="{00000000-0005-0000-0000-000096040000}"/>
    <cellStyle name="40% - Accent2 8 2" xfId="1176" xr:uid="{00000000-0005-0000-0000-000097040000}"/>
    <cellStyle name="40% - Accent2 8 2 2" xfId="1177" xr:uid="{00000000-0005-0000-0000-000098040000}"/>
    <cellStyle name="40% - Accent2 8 3" xfId="1178" xr:uid="{00000000-0005-0000-0000-000099040000}"/>
    <cellStyle name="40% - Accent2 8 3 2" xfId="1179" xr:uid="{00000000-0005-0000-0000-00009A040000}"/>
    <cellStyle name="40% - Accent2 8 4" xfId="1180" xr:uid="{00000000-0005-0000-0000-00009B040000}"/>
    <cellStyle name="40% - Accent2 8_Conciliação+Udinese+02-2011" xfId="1181" xr:uid="{00000000-0005-0000-0000-00009C040000}"/>
    <cellStyle name="40% - Accent2 9" xfId="1182" xr:uid="{00000000-0005-0000-0000-00009D040000}"/>
    <cellStyle name="40% - Accent2 9 2" xfId="1183" xr:uid="{00000000-0005-0000-0000-00009E040000}"/>
    <cellStyle name="40% - Accent2 9 2 2" xfId="1184" xr:uid="{00000000-0005-0000-0000-00009F040000}"/>
    <cellStyle name="40% - Accent2 9 3" xfId="1185" xr:uid="{00000000-0005-0000-0000-0000A0040000}"/>
    <cellStyle name="40% - Accent2 9 3 2" xfId="1186" xr:uid="{00000000-0005-0000-0000-0000A1040000}"/>
    <cellStyle name="40% - Accent2 9 4" xfId="1187" xr:uid="{00000000-0005-0000-0000-0000A2040000}"/>
    <cellStyle name="40% - Accent2 9_Conciliação+Udinese+02-2011" xfId="1188" xr:uid="{00000000-0005-0000-0000-0000A3040000}"/>
    <cellStyle name="40% - Accent3" xfId="1189" xr:uid="{00000000-0005-0000-0000-0000A4040000}"/>
    <cellStyle name="40% - Accent3 10" xfId="1190" xr:uid="{00000000-0005-0000-0000-0000A5040000}"/>
    <cellStyle name="40% - Accent3 10 2" xfId="1191" xr:uid="{00000000-0005-0000-0000-0000A6040000}"/>
    <cellStyle name="40% - Accent3 11" xfId="1192" xr:uid="{00000000-0005-0000-0000-0000A7040000}"/>
    <cellStyle name="40% - Accent3 11 2" xfId="1193" xr:uid="{00000000-0005-0000-0000-0000A8040000}"/>
    <cellStyle name="40% - Accent3 12" xfId="1194" xr:uid="{00000000-0005-0000-0000-0000A9040000}"/>
    <cellStyle name="40% - Accent3 12 2" xfId="1195" xr:uid="{00000000-0005-0000-0000-0000AA040000}"/>
    <cellStyle name="40% - Accent3 13" xfId="1196" xr:uid="{00000000-0005-0000-0000-0000AB040000}"/>
    <cellStyle name="40% - Accent3 13 2" xfId="1197" xr:uid="{00000000-0005-0000-0000-0000AC040000}"/>
    <cellStyle name="40% - Accent3 14" xfId="1198" xr:uid="{00000000-0005-0000-0000-0000AD040000}"/>
    <cellStyle name="40% - Accent3 14 2" xfId="1199" xr:uid="{00000000-0005-0000-0000-0000AE040000}"/>
    <cellStyle name="40% - Accent3 15" xfId="1200" xr:uid="{00000000-0005-0000-0000-0000AF040000}"/>
    <cellStyle name="40% - Accent3 15 2" xfId="1201" xr:uid="{00000000-0005-0000-0000-0000B0040000}"/>
    <cellStyle name="40% - Accent3 16" xfId="1202" xr:uid="{00000000-0005-0000-0000-0000B1040000}"/>
    <cellStyle name="40% - Accent3 16 2" xfId="1203" xr:uid="{00000000-0005-0000-0000-0000B2040000}"/>
    <cellStyle name="40% - Accent3 17" xfId="1204" xr:uid="{00000000-0005-0000-0000-0000B3040000}"/>
    <cellStyle name="40% - Accent3 17 2" xfId="1205" xr:uid="{00000000-0005-0000-0000-0000B4040000}"/>
    <cellStyle name="40% - Accent3 18" xfId="1206" xr:uid="{00000000-0005-0000-0000-0000B5040000}"/>
    <cellStyle name="40% - Accent3 18 2" xfId="1207" xr:uid="{00000000-0005-0000-0000-0000B6040000}"/>
    <cellStyle name="40% - Accent3 19" xfId="1208" xr:uid="{00000000-0005-0000-0000-0000B7040000}"/>
    <cellStyle name="40% - Accent3 19 2" xfId="1209" xr:uid="{00000000-0005-0000-0000-0000B8040000}"/>
    <cellStyle name="40% - Accent3 2" xfId="1210" xr:uid="{00000000-0005-0000-0000-0000B9040000}"/>
    <cellStyle name="40% - Accent3 2 2" xfId="1211" xr:uid="{00000000-0005-0000-0000-0000BA040000}"/>
    <cellStyle name="40% - Accent3 2 2 2" xfId="1212" xr:uid="{00000000-0005-0000-0000-0000BB040000}"/>
    <cellStyle name="40% - Accent3 2 3" xfId="1213" xr:uid="{00000000-0005-0000-0000-0000BC040000}"/>
    <cellStyle name="40% - Accent3 2 3 2" xfId="1214" xr:uid="{00000000-0005-0000-0000-0000BD040000}"/>
    <cellStyle name="40% - Accent3 2 3 2 2" xfId="1215" xr:uid="{00000000-0005-0000-0000-0000BE040000}"/>
    <cellStyle name="40% - Accent3 2 3 3" xfId="1216" xr:uid="{00000000-0005-0000-0000-0000BF040000}"/>
    <cellStyle name="40% - Accent3 2 3 3 2" xfId="1217" xr:uid="{00000000-0005-0000-0000-0000C0040000}"/>
    <cellStyle name="40% - Accent3 2 3 4" xfId="1218" xr:uid="{00000000-0005-0000-0000-0000C1040000}"/>
    <cellStyle name="40% - Accent3 2 3_Conciliação+Udinese+02-2011" xfId="1219" xr:uid="{00000000-0005-0000-0000-0000C2040000}"/>
    <cellStyle name="40% - Accent3 2 4" xfId="1220" xr:uid="{00000000-0005-0000-0000-0000C3040000}"/>
    <cellStyle name="40% - Accent3 2 4 2" xfId="1221" xr:uid="{00000000-0005-0000-0000-0000C4040000}"/>
    <cellStyle name="40% - Accent3 2 5" xfId="1222" xr:uid="{00000000-0005-0000-0000-0000C5040000}"/>
    <cellStyle name="40% - Accent3 2 5 2" xfId="1223" xr:uid="{00000000-0005-0000-0000-0000C6040000}"/>
    <cellStyle name="40% - Accent3 2 6" xfId="1224" xr:uid="{00000000-0005-0000-0000-0000C7040000}"/>
    <cellStyle name="40% - Accent3 2 6 2" xfId="1225" xr:uid="{00000000-0005-0000-0000-0000C8040000}"/>
    <cellStyle name="40% - Accent3 2 7" xfId="1226" xr:uid="{00000000-0005-0000-0000-0000C9040000}"/>
    <cellStyle name="40% - Accent3 2_Conciliação+Udinese+02-2011" xfId="1227" xr:uid="{00000000-0005-0000-0000-0000CA040000}"/>
    <cellStyle name="40% - Accent3 20" xfId="1228" xr:uid="{00000000-0005-0000-0000-0000CB040000}"/>
    <cellStyle name="40% - Accent3 20 2" xfId="1229" xr:uid="{00000000-0005-0000-0000-0000CC040000}"/>
    <cellStyle name="40% - Accent3 21" xfId="1230" xr:uid="{00000000-0005-0000-0000-0000CD040000}"/>
    <cellStyle name="40% - Accent3 21 2" xfId="1231" xr:uid="{00000000-0005-0000-0000-0000CE040000}"/>
    <cellStyle name="40% - Accent3 22" xfId="1232" xr:uid="{00000000-0005-0000-0000-0000CF040000}"/>
    <cellStyle name="40% - Accent3 22 2" xfId="1233" xr:uid="{00000000-0005-0000-0000-0000D0040000}"/>
    <cellStyle name="40% - Accent3 23" xfId="1234" xr:uid="{00000000-0005-0000-0000-0000D1040000}"/>
    <cellStyle name="40% - Accent3 23 2" xfId="1235" xr:uid="{00000000-0005-0000-0000-0000D2040000}"/>
    <cellStyle name="40% - Accent3 24" xfId="1236" xr:uid="{00000000-0005-0000-0000-0000D3040000}"/>
    <cellStyle name="40% - Accent3 24 2" xfId="1237" xr:uid="{00000000-0005-0000-0000-0000D4040000}"/>
    <cellStyle name="40% - Accent3 25" xfId="1238" xr:uid="{00000000-0005-0000-0000-0000D5040000}"/>
    <cellStyle name="40% - Accent3 25 2" xfId="1239" xr:uid="{00000000-0005-0000-0000-0000D6040000}"/>
    <cellStyle name="40% - Accent3 26" xfId="1240" xr:uid="{00000000-0005-0000-0000-0000D7040000}"/>
    <cellStyle name="40% - Accent3 26 2" xfId="1241" xr:uid="{00000000-0005-0000-0000-0000D8040000}"/>
    <cellStyle name="40% - Accent3 27" xfId="1242" xr:uid="{00000000-0005-0000-0000-0000D9040000}"/>
    <cellStyle name="40% - Accent3 27 2" xfId="1243" xr:uid="{00000000-0005-0000-0000-0000DA040000}"/>
    <cellStyle name="40% - Accent3 28" xfId="1244" xr:uid="{00000000-0005-0000-0000-0000DB040000}"/>
    <cellStyle name="40% - Accent3 28 2" xfId="1245" xr:uid="{00000000-0005-0000-0000-0000DC040000}"/>
    <cellStyle name="40% - Accent3 29" xfId="1246" xr:uid="{00000000-0005-0000-0000-0000DD040000}"/>
    <cellStyle name="40% - Accent3 29 2" xfId="1247" xr:uid="{00000000-0005-0000-0000-0000DE040000}"/>
    <cellStyle name="40% - Accent3 3" xfId="1248" xr:uid="{00000000-0005-0000-0000-0000DF040000}"/>
    <cellStyle name="40% - Accent3 3 2" xfId="1249" xr:uid="{00000000-0005-0000-0000-0000E0040000}"/>
    <cellStyle name="40% - Accent3 4" xfId="1250" xr:uid="{00000000-0005-0000-0000-0000E1040000}"/>
    <cellStyle name="40% - Accent3 4 2" xfId="1251" xr:uid="{00000000-0005-0000-0000-0000E2040000}"/>
    <cellStyle name="40% - Accent3 4 2 2" xfId="1252" xr:uid="{00000000-0005-0000-0000-0000E3040000}"/>
    <cellStyle name="40% - Accent3 4 3" xfId="1253" xr:uid="{00000000-0005-0000-0000-0000E4040000}"/>
    <cellStyle name="40% - Accent3 4 3 2" xfId="1254" xr:uid="{00000000-0005-0000-0000-0000E5040000}"/>
    <cellStyle name="40% - Accent3 4 4" xfId="1255" xr:uid="{00000000-0005-0000-0000-0000E6040000}"/>
    <cellStyle name="40% - Accent3 4_Conciliação+Udinese+02-2011" xfId="1256" xr:uid="{00000000-0005-0000-0000-0000E7040000}"/>
    <cellStyle name="40% - Accent3 5" xfId="1257" xr:uid="{00000000-0005-0000-0000-0000E8040000}"/>
    <cellStyle name="40% - Accent3 5 2" xfId="1258" xr:uid="{00000000-0005-0000-0000-0000E9040000}"/>
    <cellStyle name="40% - Accent3 6" xfId="1259" xr:uid="{00000000-0005-0000-0000-0000EA040000}"/>
    <cellStyle name="40% - Accent3 6 2" xfId="1260" xr:uid="{00000000-0005-0000-0000-0000EB040000}"/>
    <cellStyle name="40% - Accent3 7" xfId="1261" xr:uid="{00000000-0005-0000-0000-0000EC040000}"/>
    <cellStyle name="40% - Accent3 7 2" xfId="1262" xr:uid="{00000000-0005-0000-0000-0000ED040000}"/>
    <cellStyle name="40% - Accent3 7 2 2" xfId="1263" xr:uid="{00000000-0005-0000-0000-0000EE040000}"/>
    <cellStyle name="40% - Accent3 7 3" xfId="1264" xr:uid="{00000000-0005-0000-0000-0000EF040000}"/>
    <cellStyle name="40% - Accent3 7 3 2" xfId="1265" xr:uid="{00000000-0005-0000-0000-0000F0040000}"/>
    <cellStyle name="40% - Accent3 7 4" xfId="1266" xr:uid="{00000000-0005-0000-0000-0000F1040000}"/>
    <cellStyle name="40% - Accent3 7_Conciliação+Udinese+02-2011" xfId="1267" xr:uid="{00000000-0005-0000-0000-0000F2040000}"/>
    <cellStyle name="40% - Accent3 8" xfId="1268" xr:uid="{00000000-0005-0000-0000-0000F3040000}"/>
    <cellStyle name="40% - Accent3 8 2" xfId="1269" xr:uid="{00000000-0005-0000-0000-0000F4040000}"/>
    <cellStyle name="40% - Accent3 8 2 2" xfId="1270" xr:uid="{00000000-0005-0000-0000-0000F5040000}"/>
    <cellStyle name="40% - Accent3 8 3" xfId="1271" xr:uid="{00000000-0005-0000-0000-0000F6040000}"/>
    <cellStyle name="40% - Accent3 8 3 2" xfId="1272" xr:uid="{00000000-0005-0000-0000-0000F7040000}"/>
    <cellStyle name="40% - Accent3 8 4" xfId="1273" xr:uid="{00000000-0005-0000-0000-0000F8040000}"/>
    <cellStyle name="40% - Accent3 8_Conciliação+Udinese+02-2011" xfId="1274" xr:uid="{00000000-0005-0000-0000-0000F9040000}"/>
    <cellStyle name="40% - Accent3 9" xfId="1275" xr:uid="{00000000-0005-0000-0000-0000FA040000}"/>
    <cellStyle name="40% - Accent3 9 2" xfId="1276" xr:uid="{00000000-0005-0000-0000-0000FB040000}"/>
    <cellStyle name="40% - Accent3 9 2 2" xfId="1277" xr:uid="{00000000-0005-0000-0000-0000FC040000}"/>
    <cellStyle name="40% - Accent3 9 3" xfId="1278" xr:uid="{00000000-0005-0000-0000-0000FD040000}"/>
    <cellStyle name="40% - Accent3 9 3 2" xfId="1279" xr:uid="{00000000-0005-0000-0000-0000FE040000}"/>
    <cellStyle name="40% - Accent3 9 4" xfId="1280" xr:uid="{00000000-0005-0000-0000-0000FF040000}"/>
    <cellStyle name="40% - Accent3 9_Conciliação+Udinese+02-2011" xfId="1281" xr:uid="{00000000-0005-0000-0000-000000050000}"/>
    <cellStyle name="40% - Accent4" xfId="1282" xr:uid="{00000000-0005-0000-0000-000001050000}"/>
    <cellStyle name="40% - Accent4 10" xfId="1283" xr:uid="{00000000-0005-0000-0000-000002050000}"/>
    <cellStyle name="40% - Accent4 10 2" xfId="1284" xr:uid="{00000000-0005-0000-0000-000003050000}"/>
    <cellStyle name="40% - Accent4 11" xfId="1285" xr:uid="{00000000-0005-0000-0000-000004050000}"/>
    <cellStyle name="40% - Accent4 11 2" xfId="1286" xr:uid="{00000000-0005-0000-0000-000005050000}"/>
    <cellStyle name="40% - Accent4 12" xfId="1287" xr:uid="{00000000-0005-0000-0000-000006050000}"/>
    <cellStyle name="40% - Accent4 12 2" xfId="1288" xr:uid="{00000000-0005-0000-0000-000007050000}"/>
    <cellStyle name="40% - Accent4 13" xfId="1289" xr:uid="{00000000-0005-0000-0000-000008050000}"/>
    <cellStyle name="40% - Accent4 13 2" xfId="1290" xr:uid="{00000000-0005-0000-0000-000009050000}"/>
    <cellStyle name="40% - Accent4 14" xfId="1291" xr:uid="{00000000-0005-0000-0000-00000A050000}"/>
    <cellStyle name="40% - Accent4 14 2" xfId="1292" xr:uid="{00000000-0005-0000-0000-00000B050000}"/>
    <cellStyle name="40% - Accent4 15" xfId="1293" xr:uid="{00000000-0005-0000-0000-00000C050000}"/>
    <cellStyle name="40% - Accent4 15 2" xfId="1294" xr:uid="{00000000-0005-0000-0000-00000D050000}"/>
    <cellStyle name="40% - Accent4 16" xfId="1295" xr:uid="{00000000-0005-0000-0000-00000E050000}"/>
    <cellStyle name="40% - Accent4 16 2" xfId="1296" xr:uid="{00000000-0005-0000-0000-00000F050000}"/>
    <cellStyle name="40% - Accent4 17" xfId="1297" xr:uid="{00000000-0005-0000-0000-000010050000}"/>
    <cellStyle name="40% - Accent4 17 2" xfId="1298" xr:uid="{00000000-0005-0000-0000-000011050000}"/>
    <cellStyle name="40% - Accent4 18" xfId="1299" xr:uid="{00000000-0005-0000-0000-000012050000}"/>
    <cellStyle name="40% - Accent4 18 2" xfId="1300" xr:uid="{00000000-0005-0000-0000-000013050000}"/>
    <cellStyle name="40% - Accent4 19" xfId="1301" xr:uid="{00000000-0005-0000-0000-000014050000}"/>
    <cellStyle name="40% - Accent4 19 2" xfId="1302" xr:uid="{00000000-0005-0000-0000-000015050000}"/>
    <cellStyle name="40% - Accent4 2" xfId="1303" xr:uid="{00000000-0005-0000-0000-000016050000}"/>
    <cellStyle name="40% - Accent4 2 2" xfId="1304" xr:uid="{00000000-0005-0000-0000-000017050000}"/>
    <cellStyle name="40% - Accent4 2 2 2" xfId="1305" xr:uid="{00000000-0005-0000-0000-000018050000}"/>
    <cellStyle name="40% - Accent4 2 3" xfId="1306" xr:uid="{00000000-0005-0000-0000-000019050000}"/>
    <cellStyle name="40% - Accent4 2 3 2" xfId="1307" xr:uid="{00000000-0005-0000-0000-00001A050000}"/>
    <cellStyle name="40% - Accent4 2 3 2 2" xfId="1308" xr:uid="{00000000-0005-0000-0000-00001B050000}"/>
    <cellStyle name="40% - Accent4 2 3 3" xfId="1309" xr:uid="{00000000-0005-0000-0000-00001C050000}"/>
    <cellStyle name="40% - Accent4 2 3 3 2" xfId="1310" xr:uid="{00000000-0005-0000-0000-00001D050000}"/>
    <cellStyle name="40% - Accent4 2 3 4" xfId="1311" xr:uid="{00000000-0005-0000-0000-00001E050000}"/>
    <cellStyle name="40% - Accent4 2 3_Conciliação+Udinese+02-2011" xfId="1312" xr:uid="{00000000-0005-0000-0000-00001F050000}"/>
    <cellStyle name="40% - Accent4 2 4" xfId="1313" xr:uid="{00000000-0005-0000-0000-000020050000}"/>
    <cellStyle name="40% - Accent4 2 4 2" xfId="1314" xr:uid="{00000000-0005-0000-0000-000021050000}"/>
    <cellStyle name="40% - Accent4 2 5" xfId="1315" xr:uid="{00000000-0005-0000-0000-000022050000}"/>
    <cellStyle name="40% - Accent4 2 5 2" xfId="1316" xr:uid="{00000000-0005-0000-0000-000023050000}"/>
    <cellStyle name="40% - Accent4 2 6" xfId="1317" xr:uid="{00000000-0005-0000-0000-000024050000}"/>
    <cellStyle name="40% - Accent4 2 6 2" xfId="1318" xr:uid="{00000000-0005-0000-0000-000025050000}"/>
    <cellStyle name="40% - Accent4 2 7" xfId="1319" xr:uid="{00000000-0005-0000-0000-000026050000}"/>
    <cellStyle name="40% - Accent4 2_Conciliação+Udinese+02-2011" xfId="1320" xr:uid="{00000000-0005-0000-0000-000027050000}"/>
    <cellStyle name="40% - Accent4 20" xfId="1321" xr:uid="{00000000-0005-0000-0000-000028050000}"/>
    <cellStyle name="40% - Accent4 20 2" xfId="1322" xr:uid="{00000000-0005-0000-0000-000029050000}"/>
    <cellStyle name="40% - Accent4 21" xfId="1323" xr:uid="{00000000-0005-0000-0000-00002A050000}"/>
    <cellStyle name="40% - Accent4 21 2" xfId="1324" xr:uid="{00000000-0005-0000-0000-00002B050000}"/>
    <cellStyle name="40% - Accent4 22" xfId="1325" xr:uid="{00000000-0005-0000-0000-00002C050000}"/>
    <cellStyle name="40% - Accent4 22 2" xfId="1326" xr:uid="{00000000-0005-0000-0000-00002D050000}"/>
    <cellStyle name="40% - Accent4 23" xfId="1327" xr:uid="{00000000-0005-0000-0000-00002E050000}"/>
    <cellStyle name="40% - Accent4 23 2" xfId="1328" xr:uid="{00000000-0005-0000-0000-00002F050000}"/>
    <cellStyle name="40% - Accent4 24" xfId="1329" xr:uid="{00000000-0005-0000-0000-000030050000}"/>
    <cellStyle name="40% - Accent4 24 2" xfId="1330" xr:uid="{00000000-0005-0000-0000-000031050000}"/>
    <cellStyle name="40% - Accent4 25" xfId="1331" xr:uid="{00000000-0005-0000-0000-000032050000}"/>
    <cellStyle name="40% - Accent4 25 2" xfId="1332" xr:uid="{00000000-0005-0000-0000-000033050000}"/>
    <cellStyle name="40% - Accent4 26" xfId="1333" xr:uid="{00000000-0005-0000-0000-000034050000}"/>
    <cellStyle name="40% - Accent4 26 2" xfId="1334" xr:uid="{00000000-0005-0000-0000-000035050000}"/>
    <cellStyle name="40% - Accent4 27" xfId="1335" xr:uid="{00000000-0005-0000-0000-000036050000}"/>
    <cellStyle name="40% - Accent4 27 2" xfId="1336" xr:uid="{00000000-0005-0000-0000-000037050000}"/>
    <cellStyle name="40% - Accent4 28" xfId="1337" xr:uid="{00000000-0005-0000-0000-000038050000}"/>
    <cellStyle name="40% - Accent4 28 2" xfId="1338" xr:uid="{00000000-0005-0000-0000-000039050000}"/>
    <cellStyle name="40% - Accent4 29" xfId="1339" xr:uid="{00000000-0005-0000-0000-00003A050000}"/>
    <cellStyle name="40% - Accent4 29 2" xfId="1340" xr:uid="{00000000-0005-0000-0000-00003B050000}"/>
    <cellStyle name="40% - Accent4 3" xfId="1341" xr:uid="{00000000-0005-0000-0000-00003C050000}"/>
    <cellStyle name="40% - Accent4 3 2" xfId="1342" xr:uid="{00000000-0005-0000-0000-00003D050000}"/>
    <cellStyle name="40% - Accent4 4" xfId="1343" xr:uid="{00000000-0005-0000-0000-00003E050000}"/>
    <cellStyle name="40% - Accent4 4 2" xfId="1344" xr:uid="{00000000-0005-0000-0000-00003F050000}"/>
    <cellStyle name="40% - Accent4 4 2 2" xfId="1345" xr:uid="{00000000-0005-0000-0000-000040050000}"/>
    <cellStyle name="40% - Accent4 4 3" xfId="1346" xr:uid="{00000000-0005-0000-0000-000041050000}"/>
    <cellStyle name="40% - Accent4 4 3 2" xfId="1347" xr:uid="{00000000-0005-0000-0000-000042050000}"/>
    <cellStyle name="40% - Accent4 4 4" xfId="1348" xr:uid="{00000000-0005-0000-0000-000043050000}"/>
    <cellStyle name="40% - Accent4 4_Conciliação+Udinese+02-2011" xfId="1349" xr:uid="{00000000-0005-0000-0000-000044050000}"/>
    <cellStyle name="40% - Accent4 5" xfId="1350" xr:uid="{00000000-0005-0000-0000-000045050000}"/>
    <cellStyle name="40% - Accent4 5 2" xfId="1351" xr:uid="{00000000-0005-0000-0000-000046050000}"/>
    <cellStyle name="40% - Accent4 6" xfId="1352" xr:uid="{00000000-0005-0000-0000-000047050000}"/>
    <cellStyle name="40% - Accent4 6 2" xfId="1353" xr:uid="{00000000-0005-0000-0000-000048050000}"/>
    <cellStyle name="40% - Accent4 7" xfId="1354" xr:uid="{00000000-0005-0000-0000-000049050000}"/>
    <cellStyle name="40% - Accent4 7 2" xfId="1355" xr:uid="{00000000-0005-0000-0000-00004A050000}"/>
    <cellStyle name="40% - Accent4 7 2 2" xfId="1356" xr:uid="{00000000-0005-0000-0000-00004B050000}"/>
    <cellStyle name="40% - Accent4 7 3" xfId="1357" xr:uid="{00000000-0005-0000-0000-00004C050000}"/>
    <cellStyle name="40% - Accent4 7 3 2" xfId="1358" xr:uid="{00000000-0005-0000-0000-00004D050000}"/>
    <cellStyle name="40% - Accent4 7 4" xfId="1359" xr:uid="{00000000-0005-0000-0000-00004E050000}"/>
    <cellStyle name="40% - Accent4 7_Conciliação+Udinese+02-2011" xfId="1360" xr:uid="{00000000-0005-0000-0000-00004F050000}"/>
    <cellStyle name="40% - Accent4 8" xfId="1361" xr:uid="{00000000-0005-0000-0000-000050050000}"/>
    <cellStyle name="40% - Accent4 8 2" xfId="1362" xr:uid="{00000000-0005-0000-0000-000051050000}"/>
    <cellStyle name="40% - Accent4 8 2 2" xfId="1363" xr:uid="{00000000-0005-0000-0000-000052050000}"/>
    <cellStyle name="40% - Accent4 8 3" xfId="1364" xr:uid="{00000000-0005-0000-0000-000053050000}"/>
    <cellStyle name="40% - Accent4 8 3 2" xfId="1365" xr:uid="{00000000-0005-0000-0000-000054050000}"/>
    <cellStyle name="40% - Accent4 8 4" xfId="1366" xr:uid="{00000000-0005-0000-0000-000055050000}"/>
    <cellStyle name="40% - Accent4 8_Conciliação+Udinese+02-2011" xfId="1367" xr:uid="{00000000-0005-0000-0000-000056050000}"/>
    <cellStyle name="40% - Accent4 9" xfId="1368" xr:uid="{00000000-0005-0000-0000-000057050000}"/>
    <cellStyle name="40% - Accent4 9 2" xfId="1369" xr:uid="{00000000-0005-0000-0000-000058050000}"/>
    <cellStyle name="40% - Accent4 9 2 2" xfId="1370" xr:uid="{00000000-0005-0000-0000-000059050000}"/>
    <cellStyle name="40% - Accent4 9 3" xfId="1371" xr:uid="{00000000-0005-0000-0000-00005A050000}"/>
    <cellStyle name="40% - Accent4 9 3 2" xfId="1372" xr:uid="{00000000-0005-0000-0000-00005B050000}"/>
    <cellStyle name="40% - Accent4 9 4" xfId="1373" xr:uid="{00000000-0005-0000-0000-00005C050000}"/>
    <cellStyle name="40% - Accent4 9_Conciliação+Udinese+02-2011" xfId="1374" xr:uid="{00000000-0005-0000-0000-00005D050000}"/>
    <cellStyle name="40% - Accent5" xfId="1375" xr:uid="{00000000-0005-0000-0000-00005E050000}"/>
    <cellStyle name="40% - Accent5 10" xfId="1376" xr:uid="{00000000-0005-0000-0000-00005F050000}"/>
    <cellStyle name="40% - Accent5 10 2" xfId="1377" xr:uid="{00000000-0005-0000-0000-000060050000}"/>
    <cellStyle name="40% - Accent5 11" xfId="1378" xr:uid="{00000000-0005-0000-0000-000061050000}"/>
    <cellStyle name="40% - Accent5 11 2" xfId="1379" xr:uid="{00000000-0005-0000-0000-000062050000}"/>
    <cellStyle name="40% - Accent5 12" xfId="1380" xr:uid="{00000000-0005-0000-0000-000063050000}"/>
    <cellStyle name="40% - Accent5 12 2" xfId="1381" xr:uid="{00000000-0005-0000-0000-000064050000}"/>
    <cellStyle name="40% - Accent5 13" xfId="1382" xr:uid="{00000000-0005-0000-0000-000065050000}"/>
    <cellStyle name="40% - Accent5 13 2" xfId="1383" xr:uid="{00000000-0005-0000-0000-000066050000}"/>
    <cellStyle name="40% - Accent5 14" xfId="1384" xr:uid="{00000000-0005-0000-0000-000067050000}"/>
    <cellStyle name="40% - Accent5 14 2" xfId="1385" xr:uid="{00000000-0005-0000-0000-000068050000}"/>
    <cellStyle name="40% - Accent5 15" xfId="1386" xr:uid="{00000000-0005-0000-0000-000069050000}"/>
    <cellStyle name="40% - Accent5 15 2" xfId="1387" xr:uid="{00000000-0005-0000-0000-00006A050000}"/>
    <cellStyle name="40% - Accent5 16" xfId="1388" xr:uid="{00000000-0005-0000-0000-00006B050000}"/>
    <cellStyle name="40% - Accent5 16 2" xfId="1389" xr:uid="{00000000-0005-0000-0000-00006C050000}"/>
    <cellStyle name="40% - Accent5 17" xfId="1390" xr:uid="{00000000-0005-0000-0000-00006D050000}"/>
    <cellStyle name="40% - Accent5 17 2" xfId="1391" xr:uid="{00000000-0005-0000-0000-00006E050000}"/>
    <cellStyle name="40% - Accent5 18" xfId="1392" xr:uid="{00000000-0005-0000-0000-00006F050000}"/>
    <cellStyle name="40% - Accent5 18 2" xfId="1393" xr:uid="{00000000-0005-0000-0000-000070050000}"/>
    <cellStyle name="40% - Accent5 19" xfId="1394" xr:uid="{00000000-0005-0000-0000-000071050000}"/>
    <cellStyle name="40% - Accent5 19 2" xfId="1395" xr:uid="{00000000-0005-0000-0000-000072050000}"/>
    <cellStyle name="40% - Accent5 2" xfId="1396" xr:uid="{00000000-0005-0000-0000-000073050000}"/>
    <cellStyle name="40% - Accent5 2 2" xfId="1397" xr:uid="{00000000-0005-0000-0000-000074050000}"/>
    <cellStyle name="40% - Accent5 2 2 2" xfId="1398" xr:uid="{00000000-0005-0000-0000-000075050000}"/>
    <cellStyle name="40% - Accent5 2 3" xfId="1399" xr:uid="{00000000-0005-0000-0000-000076050000}"/>
    <cellStyle name="40% - Accent5 2 3 2" xfId="1400" xr:uid="{00000000-0005-0000-0000-000077050000}"/>
    <cellStyle name="40% - Accent5 2 3 2 2" xfId="1401" xr:uid="{00000000-0005-0000-0000-000078050000}"/>
    <cellStyle name="40% - Accent5 2 3 3" xfId="1402" xr:uid="{00000000-0005-0000-0000-000079050000}"/>
    <cellStyle name="40% - Accent5 2 3 3 2" xfId="1403" xr:uid="{00000000-0005-0000-0000-00007A050000}"/>
    <cellStyle name="40% - Accent5 2 3 4" xfId="1404" xr:uid="{00000000-0005-0000-0000-00007B050000}"/>
    <cellStyle name="40% - Accent5 2 3_Conciliação+Udinese+02-2011" xfId="1405" xr:uid="{00000000-0005-0000-0000-00007C050000}"/>
    <cellStyle name="40% - Accent5 2 4" xfId="1406" xr:uid="{00000000-0005-0000-0000-00007D050000}"/>
    <cellStyle name="40% - Accent5 2 4 2" xfId="1407" xr:uid="{00000000-0005-0000-0000-00007E050000}"/>
    <cellStyle name="40% - Accent5 2 5" xfId="1408" xr:uid="{00000000-0005-0000-0000-00007F050000}"/>
    <cellStyle name="40% - Accent5 2 5 2" xfId="1409" xr:uid="{00000000-0005-0000-0000-000080050000}"/>
    <cellStyle name="40% - Accent5 2 6" xfId="1410" xr:uid="{00000000-0005-0000-0000-000081050000}"/>
    <cellStyle name="40% - Accent5 2 6 2" xfId="1411" xr:uid="{00000000-0005-0000-0000-000082050000}"/>
    <cellStyle name="40% - Accent5 2 7" xfId="1412" xr:uid="{00000000-0005-0000-0000-000083050000}"/>
    <cellStyle name="40% - Accent5 2_Conciliação+Udinese+02-2011" xfId="1413" xr:uid="{00000000-0005-0000-0000-000084050000}"/>
    <cellStyle name="40% - Accent5 20" xfId="1414" xr:uid="{00000000-0005-0000-0000-000085050000}"/>
    <cellStyle name="40% - Accent5 20 2" xfId="1415" xr:uid="{00000000-0005-0000-0000-000086050000}"/>
    <cellStyle name="40% - Accent5 21" xfId="1416" xr:uid="{00000000-0005-0000-0000-000087050000}"/>
    <cellStyle name="40% - Accent5 21 2" xfId="1417" xr:uid="{00000000-0005-0000-0000-000088050000}"/>
    <cellStyle name="40% - Accent5 22" xfId="1418" xr:uid="{00000000-0005-0000-0000-000089050000}"/>
    <cellStyle name="40% - Accent5 22 2" xfId="1419" xr:uid="{00000000-0005-0000-0000-00008A050000}"/>
    <cellStyle name="40% - Accent5 23" xfId="1420" xr:uid="{00000000-0005-0000-0000-00008B050000}"/>
    <cellStyle name="40% - Accent5 23 2" xfId="1421" xr:uid="{00000000-0005-0000-0000-00008C050000}"/>
    <cellStyle name="40% - Accent5 24" xfId="1422" xr:uid="{00000000-0005-0000-0000-00008D050000}"/>
    <cellStyle name="40% - Accent5 24 2" xfId="1423" xr:uid="{00000000-0005-0000-0000-00008E050000}"/>
    <cellStyle name="40% - Accent5 25" xfId="1424" xr:uid="{00000000-0005-0000-0000-00008F050000}"/>
    <cellStyle name="40% - Accent5 25 2" xfId="1425" xr:uid="{00000000-0005-0000-0000-000090050000}"/>
    <cellStyle name="40% - Accent5 26" xfId="1426" xr:uid="{00000000-0005-0000-0000-000091050000}"/>
    <cellStyle name="40% - Accent5 26 2" xfId="1427" xr:uid="{00000000-0005-0000-0000-000092050000}"/>
    <cellStyle name="40% - Accent5 27" xfId="1428" xr:uid="{00000000-0005-0000-0000-000093050000}"/>
    <cellStyle name="40% - Accent5 27 2" xfId="1429" xr:uid="{00000000-0005-0000-0000-000094050000}"/>
    <cellStyle name="40% - Accent5 28" xfId="1430" xr:uid="{00000000-0005-0000-0000-000095050000}"/>
    <cellStyle name="40% - Accent5 28 2" xfId="1431" xr:uid="{00000000-0005-0000-0000-000096050000}"/>
    <cellStyle name="40% - Accent5 29" xfId="1432" xr:uid="{00000000-0005-0000-0000-000097050000}"/>
    <cellStyle name="40% - Accent5 29 2" xfId="1433" xr:uid="{00000000-0005-0000-0000-000098050000}"/>
    <cellStyle name="40% - Accent5 3" xfId="1434" xr:uid="{00000000-0005-0000-0000-000099050000}"/>
    <cellStyle name="40% - Accent5 3 2" xfId="1435" xr:uid="{00000000-0005-0000-0000-00009A050000}"/>
    <cellStyle name="40% - Accent5 4" xfId="1436" xr:uid="{00000000-0005-0000-0000-00009B050000}"/>
    <cellStyle name="40% - Accent5 4 2" xfId="1437" xr:uid="{00000000-0005-0000-0000-00009C050000}"/>
    <cellStyle name="40% - Accent5 4 2 2" xfId="1438" xr:uid="{00000000-0005-0000-0000-00009D050000}"/>
    <cellStyle name="40% - Accent5 4 3" xfId="1439" xr:uid="{00000000-0005-0000-0000-00009E050000}"/>
    <cellStyle name="40% - Accent5 4 3 2" xfId="1440" xr:uid="{00000000-0005-0000-0000-00009F050000}"/>
    <cellStyle name="40% - Accent5 4 4" xfId="1441" xr:uid="{00000000-0005-0000-0000-0000A0050000}"/>
    <cellStyle name="40% - Accent5 4_Conciliação+Udinese+02-2011" xfId="1442" xr:uid="{00000000-0005-0000-0000-0000A1050000}"/>
    <cellStyle name="40% - Accent5 5" xfId="1443" xr:uid="{00000000-0005-0000-0000-0000A2050000}"/>
    <cellStyle name="40% - Accent5 5 2" xfId="1444" xr:uid="{00000000-0005-0000-0000-0000A3050000}"/>
    <cellStyle name="40% - Accent5 6" xfId="1445" xr:uid="{00000000-0005-0000-0000-0000A4050000}"/>
    <cellStyle name="40% - Accent5 6 2" xfId="1446" xr:uid="{00000000-0005-0000-0000-0000A5050000}"/>
    <cellStyle name="40% - Accent5 7" xfId="1447" xr:uid="{00000000-0005-0000-0000-0000A6050000}"/>
    <cellStyle name="40% - Accent5 7 2" xfId="1448" xr:uid="{00000000-0005-0000-0000-0000A7050000}"/>
    <cellStyle name="40% - Accent5 7 2 2" xfId="1449" xr:uid="{00000000-0005-0000-0000-0000A8050000}"/>
    <cellStyle name="40% - Accent5 7 3" xfId="1450" xr:uid="{00000000-0005-0000-0000-0000A9050000}"/>
    <cellStyle name="40% - Accent5 7 3 2" xfId="1451" xr:uid="{00000000-0005-0000-0000-0000AA050000}"/>
    <cellStyle name="40% - Accent5 7 4" xfId="1452" xr:uid="{00000000-0005-0000-0000-0000AB050000}"/>
    <cellStyle name="40% - Accent5 7_Conciliação+Udinese+02-2011" xfId="1453" xr:uid="{00000000-0005-0000-0000-0000AC050000}"/>
    <cellStyle name="40% - Accent5 8" xfId="1454" xr:uid="{00000000-0005-0000-0000-0000AD050000}"/>
    <cellStyle name="40% - Accent5 8 2" xfId="1455" xr:uid="{00000000-0005-0000-0000-0000AE050000}"/>
    <cellStyle name="40% - Accent5 8 2 2" xfId="1456" xr:uid="{00000000-0005-0000-0000-0000AF050000}"/>
    <cellStyle name="40% - Accent5 8 3" xfId="1457" xr:uid="{00000000-0005-0000-0000-0000B0050000}"/>
    <cellStyle name="40% - Accent5 8 3 2" xfId="1458" xr:uid="{00000000-0005-0000-0000-0000B1050000}"/>
    <cellStyle name="40% - Accent5 8 4" xfId="1459" xr:uid="{00000000-0005-0000-0000-0000B2050000}"/>
    <cellStyle name="40% - Accent5 8_Conciliação+Udinese+02-2011" xfId="1460" xr:uid="{00000000-0005-0000-0000-0000B3050000}"/>
    <cellStyle name="40% - Accent5 9" xfId="1461" xr:uid="{00000000-0005-0000-0000-0000B4050000}"/>
    <cellStyle name="40% - Accent5 9 2" xfId="1462" xr:uid="{00000000-0005-0000-0000-0000B5050000}"/>
    <cellStyle name="40% - Accent5 9 2 2" xfId="1463" xr:uid="{00000000-0005-0000-0000-0000B6050000}"/>
    <cellStyle name="40% - Accent5 9 3" xfId="1464" xr:uid="{00000000-0005-0000-0000-0000B7050000}"/>
    <cellStyle name="40% - Accent5 9 3 2" xfId="1465" xr:uid="{00000000-0005-0000-0000-0000B8050000}"/>
    <cellStyle name="40% - Accent5 9 4" xfId="1466" xr:uid="{00000000-0005-0000-0000-0000B9050000}"/>
    <cellStyle name="40% - Accent5 9_Conciliação+Udinese+02-2011" xfId="1467" xr:uid="{00000000-0005-0000-0000-0000BA050000}"/>
    <cellStyle name="40% - Accent6" xfId="1468" xr:uid="{00000000-0005-0000-0000-0000BB050000}"/>
    <cellStyle name="40% - Accent6 10" xfId="1469" xr:uid="{00000000-0005-0000-0000-0000BC050000}"/>
    <cellStyle name="40% - Accent6 10 2" xfId="1470" xr:uid="{00000000-0005-0000-0000-0000BD050000}"/>
    <cellStyle name="40% - Accent6 11" xfId="1471" xr:uid="{00000000-0005-0000-0000-0000BE050000}"/>
    <cellStyle name="40% - Accent6 11 2" xfId="1472" xr:uid="{00000000-0005-0000-0000-0000BF050000}"/>
    <cellStyle name="40% - Accent6 12" xfId="1473" xr:uid="{00000000-0005-0000-0000-0000C0050000}"/>
    <cellStyle name="40% - Accent6 12 2" xfId="1474" xr:uid="{00000000-0005-0000-0000-0000C1050000}"/>
    <cellStyle name="40% - Accent6 13" xfId="1475" xr:uid="{00000000-0005-0000-0000-0000C2050000}"/>
    <cellStyle name="40% - Accent6 13 2" xfId="1476" xr:uid="{00000000-0005-0000-0000-0000C3050000}"/>
    <cellStyle name="40% - Accent6 14" xfId="1477" xr:uid="{00000000-0005-0000-0000-0000C4050000}"/>
    <cellStyle name="40% - Accent6 14 2" xfId="1478" xr:uid="{00000000-0005-0000-0000-0000C5050000}"/>
    <cellStyle name="40% - Accent6 15" xfId="1479" xr:uid="{00000000-0005-0000-0000-0000C6050000}"/>
    <cellStyle name="40% - Accent6 15 2" xfId="1480" xr:uid="{00000000-0005-0000-0000-0000C7050000}"/>
    <cellStyle name="40% - Accent6 16" xfId="1481" xr:uid="{00000000-0005-0000-0000-0000C8050000}"/>
    <cellStyle name="40% - Accent6 16 2" xfId="1482" xr:uid="{00000000-0005-0000-0000-0000C9050000}"/>
    <cellStyle name="40% - Accent6 17" xfId="1483" xr:uid="{00000000-0005-0000-0000-0000CA050000}"/>
    <cellStyle name="40% - Accent6 17 2" xfId="1484" xr:uid="{00000000-0005-0000-0000-0000CB050000}"/>
    <cellStyle name="40% - Accent6 18" xfId="1485" xr:uid="{00000000-0005-0000-0000-0000CC050000}"/>
    <cellStyle name="40% - Accent6 18 2" xfId="1486" xr:uid="{00000000-0005-0000-0000-0000CD050000}"/>
    <cellStyle name="40% - Accent6 19" xfId="1487" xr:uid="{00000000-0005-0000-0000-0000CE050000}"/>
    <cellStyle name="40% - Accent6 19 2" xfId="1488" xr:uid="{00000000-0005-0000-0000-0000CF050000}"/>
    <cellStyle name="40% - Accent6 2" xfId="1489" xr:uid="{00000000-0005-0000-0000-0000D0050000}"/>
    <cellStyle name="40% - Accent6 2 2" xfId="1490" xr:uid="{00000000-0005-0000-0000-0000D1050000}"/>
    <cellStyle name="40% - Accent6 2 2 2" xfId="1491" xr:uid="{00000000-0005-0000-0000-0000D2050000}"/>
    <cellStyle name="40% - Accent6 2 3" xfId="1492" xr:uid="{00000000-0005-0000-0000-0000D3050000}"/>
    <cellStyle name="40% - Accent6 2 3 2" xfId="1493" xr:uid="{00000000-0005-0000-0000-0000D4050000}"/>
    <cellStyle name="40% - Accent6 2 3 2 2" xfId="1494" xr:uid="{00000000-0005-0000-0000-0000D5050000}"/>
    <cellStyle name="40% - Accent6 2 3 3" xfId="1495" xr:uid="{00000000-0005-0000-0000-0000D6050000}"/>
    <cellStyle name="40% - Accent6 2 3 3 2" xfId="1496" xr:uid="{00000000-0005-0000-0000-0000D7050000}"/>
    <cellStyle name="40% - Accent6 2 3 4" xfId="1497" xr:uid="{00000000-0005-0000-0000-0000D8050000}"/>
    <cellStyle name="40% - Accent6 2 3_Conciliação+Udinese+02-2011" xfId="1498" xr:uid="{00000000-0005-0000-0000-0000D9050000}"/>
    <cellStyle name="40% - Accent6 2 4" xfId="1499" xr:uid="{00000000-0005-0000-0000-0000DA050000}"/>
    <cellStyle name="40% - Accent6 2 4 2" xfId="1500" xr:uid="{00000000-0005-0000-0000-0000DB050000}"/>
    <cellStyle name="40% - Accent6 2 5" xfId="1501" xr:uid="{00000000-0005-0000-0000-0000DC050000}"/>
    <cellStyle name="40% - Accent6 2 5 2" xfId="1502" xr:uid="{00000000-0005-0000-0000-0000DD050000}"/>
    <cellStyle name="40% - Accent6 2 6" xfId="1503" xr:uid="{00000000-0005-0000-0000-0000DE050000}"/>
    <cellStyle name="40% - Accent6 2 6 2" xfId="1504" xr:uid="{00000000-0005-0000-0000-0000DF050000}"/>
    <cellStyle name="40% - Accent6 2 7" xfId="1505" xr:uid="{00000000-0005-0000-0000-0000E0050000}"/>
    <cellStyle name="40% - Accent6 2_Conciliação+Udinese+02-2011" xfId="1506" xr:uid="{00000000-0005-0000-0000-0000E1050000}"/>
    <cellStyle name="40% - Accent6 20" xfId="1507" xr:uid="{00000000-0005-0000-0000-0000E2050000}"/>
    <cellStyle name="40% - Accent6 20 2" xfId="1508" xr:uid="{00000000-0005-0000-0000-0000E3050000}"/>
    <cellStyle name="40% - Accent6 21" xfId="1509" xr:uid="{00000000-0005-0000-0000-0000E4050000}"/>
    <cellStyle name="40% - Accent6 21 2" xfId="1510" xr:uid="{00000000-0005-0000-0000-0000E5050000}"/>
    <cellStyle name="40% - Accent6 22" xfId="1511" xr:uid="{00000000-0005-0000-0000-0000E6050000}"/>
    <cellStyle name="40% - Accent6 22 2" xfId="1512" xr:uid="{00000000-0005-0000-0000-0000E7050000}"/>
    <cellStyle name="40% - Accent6 23" xfId="1513" xr:uid="{00000000-0005-0000-0000-0000E8050000}"/>
    <cellStyle name="40% - Accent6 23 2" xfId="1514" xr:uid="{00000000-0005-0000-0000-0000E9050000}"/>
    <cellStyle name="40% - Accent6 24" xfId="1515" xr:uid="{00000000-0005-0000-0000-0000EA050000}"/>
    <cellStyle name="40% - Accent6 24 2" xfId="1516" xr:uid="{00000000-0005-0000-0000-0000EB050000}"/>
    <cellStyle name="40% - Accent6 25" xfId="1517" xr:uid="{00000000-0005-0000-0000-0000EC050000}"/>
    <cellStyle name="40% - Accent6 25 2" xfId="1518" xr:uid="{00000000-0005-0000-0000-0000ED050000}"/>
    <cellStyle name="40% - Accent6 26" xfId="1519" xr:uid="{00000000-0005-0000-0000-0000EE050000}"/>
    <cellStyle name="40% - Accent6 26 2" xfId="1520" xr:uid="{00000000-0005-0000-0000-0000EF050000}"/>
    <cellStyle name="40% - Accent6 27" xfId="1521" xr:uid="{00000000-0005-0000-0000-0000F0050000}"/>
    <cellStyle name="40% - Accent6 27 2" xfId="1522" xr:uid="{00000000-0005-0000-0000-0000F1050000}"/>
    <cellStyle name="40% - Accent6 28" xfId="1523" xr:uid="{00000000-0005-0000-0000-0000F2050000}"/>
    <cellStyle name="40% - Accent6 28 2" xfId="1524" xr:uid="{00000000-0005-0000-0000-0000F3050000}"/>
    <cellStyle name="40% - Accent6 29" xfId="1525" xr:uid="{00000000-0005-0000-0000-0000F4050000}"/>
    <cellStyle name="40% - Accent6 29 2" xfId="1526" xr:uid="{00000000-0005-0000-0000-0000F5050000}"/>
    <cellStyle name="40% - Accent6 3" xfId="1527" xr:uid="{00000000-0005-0000-0000-0000F6050000}"/>
    <cellStyle name="40% - Accent6 3 2" xfId="1528" xr:uid="{00000000-0005-0000-0000-0000F7050000}"/>
    <cellStyle name="40% - Accent6 4" xfId="1529" xr:uid="{00000000-0005-0000-0000-0000F8050000}"/>
    <cellStyle name="40% - Accent6 4 2" xfId="1530" xr:uid="{00000000-0005-0000-0000-0000F9050000}"/>
    <cellStyle name="40% - Accent6 4 2 2" xfId="1531" xr:uid="{00000000-0005-0000-0000-0000FA050000}"/>
    <cellStyle name="40% - Accent6 4 3" xfId="1532" xr:uid="{00000000-0005-0000-0000-0000FB050000}"/>
    <cellStyle name="40% - Accent6 4 3 2" xfId="1533" xr:uid="{00000000-0005-0000-0000-0000FC050000}"/>
    <cellStyle name="40% - Accent6 4 4" xfId="1534" xr:uid="{00000000-0005-0000-0000-0000FD050000}"/>
    <cellStyle name="40% - Accent6 4_Conciliação+Udinese+02-2011" xfId="1535" xr:uid="{00000000-0005-0000-0000-0000FE050000}"/>
    <cellStyle name="40% - Accent6 5" xfId="1536" xr:uid="{00000000-0005-0000-0000-0000FF050000}"/>
    <cellStyle name="40% - Accent6 5 2" xfId="1537" xr:uid="{00000000-0005-0000-0000-000000060000}"/>
    <cellStyle name="40% - Accent6 6" xfId="1538" xr:uid="{00000000-0005-0000-0000-000001060000}"/>
    <cellStyle name="40% - Accent6 6 2" xfId="1539" xr:uid="{00000000-0005-0000-0000-000002060000}"/>
    <cellStyle name="40% - Accent6 7" xfId="1540" xr:uid="{00000000-0005-0000-0000-000003060000}"/>
    <cellStyle name="40% - Accent6 7 2" xfId="1541" xr:uid="{00000000-0005-0000-0000-000004060000}"/>
    <cellStyle name="40% - Accent6 7 2 2" xfId="1542" xr:uid="{00000000-0005-0000-0000-000005060000}"/>
    <cellStyle name="40% - Accent6 7 3" xfId="1543" xr:uid="{00000000-0005-0000-0000-000006060000}"/>
    <cellStyle name="40% - Accent6 7 3 2" xfId="1544" xr:uid="{00000000-0005-0000-0000-000007060000}"/>
    <cellStyle name="40% - Accent6 7 4" xfId="1545" xr:uid="{00000000-0005-0000-0000-000008060000}"/>
    <cellStyle name="40% - Accent6 7_Conciliação+Udinese+02-2011" xfId="1546" xr:uid="{00000000-0005-0000-0000-000009060000}"/>
    <cellStyle name="40% - Accent6 8" xfId="1547" xr:uid="{00000000-0005-0000-0000-00000A060000}"/>
    <cellStyle name="40% - Accent6 8 2" xfId="1548" xr:uid="{00000000-0005-0000-0000-00000B060000}"/>
    <cellStyle name="40% - Accent6 8 2 2" xfId="1549" xr:uid="{00000000-0005-0000-0000-00000C060000}"/>
    <cellStyle name="40% - Accent6 8 3" xfId="1550" xr:uid="{00000000-0005-0000-0000-00000D060000}"/>
    <cellStyle name="40% - Accent6 8 3 2" xfId="1551" xr:uid="{00000000-0005-0000-0000-00000E060000}"/>
    <cellStyle name="40% - Accent6 8 4" xfId="1552" xr:uid="{00000000-0005-0000-0000-00000F060000}"/>
    <cellStyle name="40% - Accent6 8_Conciliação+Udinese+02-2011" xfId="1553" xr:uid="{00000000-0005-0000-0000-000010060000}"/>
    <cellStyle name="40% - Accent6 9" xfId="1554" xr:uid="{00000000-0005-0000-0000-000011060000}"/>
    <cellStyle name="40% - Accent6 9 2" xfId="1555" xr:uid="{00000000-0005-0000-0000-000012060000}"/>
    <cellStyle name="40% - Accent6 9 2 2" xfId="1556" xr:uid="{00000000-0005-0000-0000-000013060000}"/>
    <cellStyle name="40% - Accent6 9 3" xfId="1557" xr:uid="{00000000-0005-0000-0000-000014060000}"/>
    <cellStyle name="40% - Accent6 9 3 2" xfId="1558" xr:uid="{00000000-0005-0000-0000-000015060000}"/>
    <cellStyle name="40% - Accent6 9 4" xfId="1559" xr:uid="{00000000-0005-0000-0000-000016060000}"/>
    <cellStyle name="40% - Accent6 9_Conciliação+Udinese+02-2011" xfId="1560" xr:uid="{00000000-0005-0000-0000-000017060000}"/>
    <cellStyle name="40% - Ênfase1" xfId="1561" xr:uid="{00000000-0005-0000-0000-000018060000}"/>
    <cellStyle name="40% - Ênfase1 10" xfId="1562" xr:uid="{00000000-0005-0000-0000-000019060000}"/>
    <cellStyle name="40% - Ênfase1 10 2" xfId="1563" xr:uid="{00000000-0005-0000-0000-00001A060000}"/>
    <cellStyle name="40% - Ênfase1 11" xfId="1564" xr:uid="{00000000-0005-0000-0000-00001B060000}"/>
    <cellStyle name="40% - Ênfase1 11 2" xfId="1565" xr:uid="{00000000-0005-0000-0000-00001C060000}"/>
    <cellStyle name="40% - Ênfase1 12" xfId="1566" xr:uid="{00000000-0005-0000-0000-00001D060000}"/>
    <cellStyle name="40% - Ênfase1 12 2" xfId="1567" xr:uid="{00000000-0005-0000-0000-00001E060000}"/>
    <cellStyle name="40% - Ênfase1 13" xfId="1568" xr:uid="{00000000-0005-0000-0000-00001F060000}"/>
    <cellStyle name="40% - Ênfase1 13 2" xfId="1569" xr:uid="{00000000-0005-0000-0000-000020060000}"/>
    <cellStyle name="40% - Ênfase1 14" xfId="1570" xr:uid="{00000000-0005-0000-0000-000021060000}"/>
    <cellStyle name="40% - Ênfase1 14 2" xfId="1571" xr:uid="{00000000-0005-0000-0000-000022060000}"/>
    <cellStyle name="40% - Ênfase1 15" xfId="1572" xr:uid="{00000000-0005-0000-0000-000023060000}"/>
    <cellStyle name="40% - Ênfase1 15 2" xfId="1573" xr:uid="{00000000-0005-0000-0000-000024060000}"/>
    <cellStyle name="40% - Ênfase1 16" xfId="1574" xr:uid="{00000000-0005-0000-0000-000025060000}"/>
    <cellStyle name="40% - Ênfase1 16 2" xfId="1575" xr:uid="{00000000-0005-0000-0000-000026060000}"/>
    <cellStyle name="40% - Ênfase1 17" xfId="1576" xr:uid="{00000000-0005-0000-0000-000027060000}"/>
    <cellStyle name="40% - Ênfase1 17 2" xfId="1577" xr:uid="{00000000-0005-0000-0000-000028060000}"/>
    <cellStyle name="40% - Ênfase1 18" xfId="1578" xr:uid="{00000000-0005-0000-0000-000029060000}"/>
    <cellStyle name="40% - Ênfase1 18 2" xfId="1579" xr:uid="{00000000-0005-0000-0000-00002A060000}"/>
    <cellStyle name="40% - Ênfase1 19" xfId="1580" xr:uid="{00000000-0005-0000-0000-00002B060000}"/>
    <cellStyle name="40% - Ênfase1 2" xfId="1581" xr:uid="{00000000-0005-0000-0000-00002C060000}"/>
    <cellStyle name="40% - Ênfase1 2 2" xfId="1582" xr:uid="{00000000-0005-0000-0000-00002D060000}"/>
    <cellStyle name="40% - Ênfase1 2 2 2" xfId="1583" xr:uid="{00000000-0005-0000-0000-00002E060000}"/>
    <cellStyle name="40% - Ênfase1 2 3" xfId="1584" xr:uid="{00000000-0005-0000-0000-00002F060000}"/>
    <cellStyle name="40% - Ênfase1 20" xfId="1585" xr:uid="{00000000-0005-0000-0000-000030060000}"/>
    <cellStyle name="40% - Ênfase1 21" xfId="1586" xr:uid="{00000000-0005-0000-0000-000031060000}"/>
    <cellStyle name="40% - Ênfase1 22" xfId="1587" xr:uid="{00000000-0005-0000-0000-000032060000}"/>
    <cellStyle name="40% - Ênfase1 23" xfId="1588" xr:uid="{00000000-0005-0000-0000-000033060000}"/>
    <cellStyle name="40% - Ênfase1 24" xfId="1589" xr:uid="{00000000-0005-0000-0000-000034060000}"/>
    <cellStyle name="40% - Ênfase1 25" xfId="1590" xr:uid="{00000000-0005-0000-0000-000035060000}"/>
    <cellStyle name="40% - Ênfase1 26" xfId="1591" xr:uid="{00000000-0005-0000-0000-000036060000}"/>
    <cellStyle name="40% - Ênfase1 27" xfId="1592" xr:uid="{00000000-0005-0000-0000-000037060000}"/>
    <cellStyle name="40% - Ênfase1 28" xfId="1593" xr:uid="{00000000-0005-0000-0000-000038060000}"/>
    <cellStyle name="40% - Ênfase1 29" xfId="1594" xr:uid="{00000000-0005-0000-0000-000039060000}"/>
    <cellStyle name="40% - Ênfase1 3" xfId="1595" xr:uid="{00000000-0005-0000-0000-00003A060000}"/>
    <cellStyle name="40% - Ênfase1 3 2" xfId="1596" xr:uid="{00000000-0005-0000-0000-00003B060000}"/>
    <cellStyle name="40% - Ênfase1 3 2 2" xfId="1597" xr:uid="{00000000-0005-0000-0000-00003C060000}"/>
    <cellStyle name="40% - Ênfase1 3 3" xfId="1598" xr:uid="{00000000-0005-0000-0000-00003D060000}"/>
    <cellStyle name="40% - Ênfase1 30" xfId="1599" xr:uid="{00000000-0005-0000-0000-00003E060000}"/>
    <cellStyle name="40% - Ênfase1 31" xfId="1600" xr:uid="{00000000-0005-0000-0000-00003F060000}"/>
    <cellStyle name="40% - Ênfase1 32" xfId="1601" xr:uid="{00000000-0005-0000-0000-000040060000}"/>
    <cellStyle name="40% - Ênfase1 33" xfId="1602" xr:uid="{00000000-0005-0000-0000-000041060000}"/>
    <cellStyle name="40% - Ênfase1 34" xfId="1603" xr:uid="{00000000-0005-0000-0000-000042060000}"/>
    <cellStyle name="40% - Ênfase1 35" xfId="1604" xr:uid="{00000000-0005-0000-0000-000043060000}"/>
    <cellStyle name="40% - Ênfase1 36" xfId="1605" xr:uid="{00000000-0005-0000-0000-000044060000}"/>
    <cellStyle name="40% - Ênfase1 37" xfId="1606" xr:uid="{00000000-0005-0000-0000-000045060000}"/>
    <cellStyle name="40% - Ênfase1 38" xfId="1607" xr:uid="{00000000-0005-0000-0000-000046060000}"/>
    <cellStyle name="40% - Ênfase1 39" xfId="1608" xr:uid="{00000000-0005-0000-0000-000047060000}"/>
    <cellStyle name="40% - Ênfase1 4" xfId="1609" xr:uid="{00000000-0005-0000-0000-000048060000}"/>
    <cellStyle name="40% - Ênfase1 4 2" xfId="1610" xr:uid="{00000000-0005-0000-0000-000049060000}"/>
    <cellStyle name="40% - Ênfase1 4 2 2" xfId="1611" xr:uid="{00000000-0005-0000-0000-00004A060000}"/>
    <cellStyle name="40% - Ênfase1 4 3" xfId="1612" xr:uid="{00000000-0005-0000-0000-00004B060000}"/>
    <cellStyle name="40% - Ênfase1 5" xfId="1613" xr:uid="{00000000-0005-0000-0000-00004C060000}"/>
    <cellStyle name="40% - Ênfase1 5 2" xfId="1614" xr:uid="{00000000-0005-0000-0000-00004D060000}"/>
    <cellStyle name="40% - Ênfase1 5 2 2" xfId="1615" xr:uid="{00000000-0005-0000-0000-00004E060000}"/>
    <cellStyle name="40% - Ênfase1 5 3" xfId="1616" xr:uid="{00000000-0005-0000-0000-00004F060000}"/>
    <cellStyle name="40% - Ênfase1 6" xfId="1617" xr:uid="{00000000-0005-0000-0000-000050060000}"/>
    <cellStyle name="40% - Ênfase1 6 2" xfId="1618" xr:uid="{00000000-0005-0000-0000-000051060000}"/>
    <cellStyle name="40% - Ênfase1 6 2 2" xfId="1619" xr:uid="{00000000-0005-0000-0000-000052060000}"/>
    <cellStyle name="40% - Ênfase1 6 3" xfId="1620" xr:uid="{00000000-0005-0000-0000-000053060000}"/>
    <cellStyle name="40% - Ênfase1 7" xfId="1621" xr:uid="{00000000-0005-0000-0000-000054060000}"/>
    <cellStyle name="40% - Ênfase1 7 2" xfId="1622" xr:uid="{00000000-0005-0000-0000-000055060000}"/>
    <cellStyle name="40% - Ênfase1 7 2 2" xfId="1623" xr:uid="{00000000-0005-0000-0000-000056060000}"/>
    <cellStyle name="40% - Ênfase1 7 3" xfId="1624" xr:uid="{00000000-0005-0000-0000-000057060000}"/>
    <cellStyle name="40% - Ênfase1 8" xfId="1625" xr:uid="{00000000-0005-0000-0000-000058060000}"/>
    <cellStyle name="40% - Ênfase1 8 2" xfId="1626" xr:uid="{00000000-0005-0000-0000-000059060000}"/>
    <cellStyle name="40% - Ênfase1 8 2 2" xfId="1627" xr:uid="{00000000-0005-0000-0000-00005A060000}"/>
    <cellStyle name="40% - Ênfase1 8 3" xfId="1628" xr:uid="{00000000-0005-0000-0000-00005B060000}"/>
    <cellStyle name="40% - Ênfase1 9" xfId="1629" xr:uid="{00000000-0005-0000-0000-00005C060000}"/>
    <cellStyle name="40% - Ênfase1 9 2" xfId="1630" xr:uid="{00000000-0005-0000-0000-00005D060000}"/>
    <cellStyle name="40% - Ênfase2" xfId="1631" xr:uid="{00000000-0005-0000-0000-00005E060000}"/>
    <cellStyle name="40% - Ênfase2 10" xfId="1632" xr:uid="{00000000-0005-0000-0000-00005F060000}"/>
    <cellStyle name="40% - Ênfase2 10 2" xfId="1633" xr:uid="{00000000-0005-0000-0000-000060060000}"/>
    <cellStyle name="40% - Ênfase2 11" xfId="1634" xr:uid="{00000000-0005-0000-0000-000061060000}"/>
    <cellStyle name="40% - Ênfase2 11 2" xfId="1635" xr:uid="{00000000-0005-0000-0000-000062060000}"/>
    <cellStyle name="40% - Ênfase2 12" xfId="1636" xr:uid="{00000000-0005-0000-0000-000063060000}"/>
    <cellStyle name="40% - Ênfase2 12 2" xfId="1637" xr:uid="{00000000-0005-0000-0000-000064060000}"/>
    <cellStyle name="40% - Ênfase2 13" xfId="1638" xr:uid="{00000000-0005-0000-0000-000065060000}"/>
    <cellStyle name="40% - Ênfase2 13 2" xfId="1639" xr:uid="{00000000-0005-0000-0000-000066060000}"/>
    <cellStyle name="40% - Ênfase2 14" xfId="1640" xr:uid="{00000000-0005-0000-0000-000067060000}"/>
    <cellStyle name="40% - Ênfase2 14 2" xfId="1641" xr:uid="{00000000-0005-0000-0000-000068060000}"/>
    <cellStyle name="40% - Ênfase2 15" xfId="1642" xr:uid="{00000000-0005-0000-0000-000069060000}"/>
    <cellStyle name="40% - Ênfase2 15 2" xfId="1643" xr:uid="{00000000-0005-0000-0000-00006A060000}"/>
    <cellStyle name="40% - Ênfase2 16" xfId="1644" xr:uid="{00000000-0005-0000-0000-00006B060000}"/>
    <cellStyle name="40% - Ênfase2 16 2" xfId="1645" xr:uid="{00000000-0005-0000-0000-00006C060000}"/>
    <cellStyle name="40% - Ênfase2 17" xfId="1646" xr:uid="{00000000-0005-0000-0000-00006D060000}"/>
    <cellStyle name="40% - Ênfase2 17 2" xfId="1647" xr:uid="{00000000-0005-0000-0000-00006E060000}"/>
    <cellStyle name="40% - Ênfase2 18" xfId="1648" xr:uid="{00000000-0005-0000-0000-00006F060000}"/>
    <cellStyle name="40% - Ênfase2 18 2" xfId="1649" xr:uid="{00000000-0005-0000-0000-000070060000}"/>
    <cellStyle name="40% - Ênfase2 19" xfId="1650" xr:uid="{00000000-0005-0000-0000-000071060000}"/>
    <cellStyle name="40% - Ênfase2 2" xfId="1651" xr:uid="{00000000-0005-0000-0000-000072060000}"/>
    <cellStyle name="40% - Ênfase2 2 2" xfId="1652" xr:uid="{00000000-0005-0000-0000-000073060000}"/>
    <cellStyle name="40% - Ênfase2 2 2 2" xfId="1653" xr:uid="{00000000-0005-0000-0000-000074060000}"/>
    <cellStyle name="40% - Ênfase2 2 3" xfId="1654" xr:uid="{00000000-0005-0000-0000-000075060000}"/>
    <cellStyle name="40% - Ênfase2 20" xfId="1655" xr:uid="{00000000-0005-0000-0000-000076060000}"/>
    <cellStyle name="40% - Ênfase2 21" xfId="1656" xr:uid="{00000000-0005-0000-0000-000077060000}"/>
    <cellStyle name="40% - Ênfase2 22" xfId="1657" xr:uid="{00000000-0005-0000-0000-000078060000}"/>
    <cellStyle name="40% - Ênfase2 23" xfId="1658" xr:uid="{00000000-0005-0000-0000-000079060000}"/>
    <cellStyle name="40% - Ênfase2 24" xfId="1659" xr:uid="{00000000-0005-0000-0000-00007A060000}"/>
    <cellStyle name="40% - Ênfase2 25" xfId="1660" xr:uid="{00000000-0005-0000-0000-00007B060000}"/>
    <cellStyle name="40% - Ênfase2 26" xfId="1661" xr:uid="{00000000-0005-0000-0000-00007C060000}"/>
    <cellStyle name="40% - Ênfase2 27" xfId="1662" xr:uid="{00000000-0005-0000-0000-00007D060000}"/>
    <cellStyle name="40% - Ênfase2 28" xfId="1663" xr:uid="{00000000-0005-0000-0000-00007E060000}"/>
    <cellStyle name="40% - Ênfase2 29" xfId="1664" xr:uid="{00000000-0005-0000-0000-00007F060000}"/>
    <cellStyle name="40% - Ênfase2 3" xfId="1665" xr:uid="{00000000-0005-0000-0000-000080060000}"/>
    <cellStyle name="40% - Ênfase2 3 2" xfId="1666" xr:uid="{00000000-0005-0000-0000-000081060000}"/>
    <cellStyle name="40% - Ênfase2 3 2 2" xfId="1667" xr:uid="{00000000-0005-0000-0000-000082060000}"/>
    <cellStyle name="40% - Ênfase2 3 3" xfId="1668" xr:uid="{00000000-0005-0000-0000-000083060000}"/>
    <cellStyle name="40% - Ênfase2 30" xfId="1669" xr:uid="{00000000-0005-0000-0000-000084060000}"/>
    <cellStyle name="40% - Ênfase2 31" xfId="1670" xr:uid="{00000000-0005-0000-0000-000085060000}"/>
    <cellStyle name="40% - Ênfase2 32" xfId="1671" xr:uid="{00000000-0005-0000-0000-000086060000}"/>
    <cellStyle name="40% - Ênfase2 33" xfId="1672" xr:uid="{00000000-0005-0000-0000-000087060000}"/>
    <cellStyle name="40% - Ênfase2 34" xfId="1673" xr:uid="{00000000-0005-0000-0000-000088060000}"/>
    <cellStyle name="40% - Ênfase2 35" xfId="1674" xr:uid="{00000000-0005-0000-0000-000089060000}"/>
    <cellStyle name="40% - Ênfase2 36" xfId="1675" xr:uid="{00000000-0005-0000-0000-00008A060000}"/>
    <cellStyle name="40% - Ênfase2 37" xfId="1676" xr:uid="{00000000-0005-0000-0000-00008B060000}"/>
    <cellStyle name="40% - Ênfase2 38" xfId="1677" xr:uid="{00000000-0005-0000-0000-00008C060000}"/>
    <cellStyle name="40% - Ênfase2 39" xfId="1678" xr:uid="{00000000-0005-0000-0000-00008D060000}"/>
    <cellStyle name="40% - Ênfase2 4" xfId="1679" xr:uid="{00000000-0005-0000-0000-00008E060000}"/>
    <cellStyle name="40% - Ênfase2 4 2" xfId="1680" xr:uid="{00000000-0005-0000-0000-00008F060000}"/>
    <cellStyle name="40% - Ênfase2 4 2 2" xfId="1681" xr:uid="{00000000-0005-0000-0000-000090060000}"/>
    <cellStyle name="40% - Ênfase2 4 3" xfId="1682" xr:uid="{00000000-0005-0000-0000-000091060000}"/>
    <cellStyle name="40% - Ênfase2 5" xfId="1683" xr:uid="{00000000-0005-0000-0000-000092060000}"/>
    <cellStyle name="40% - Ênfase2 5 2" xfId="1684" xr:uid="{00000000-0005-0000-0000-000093060000}"/>
    <cellStyle name="40% - Ênfase2 5 2 2" xfId="1685" xr:uid="{00000000-0005-0000-0000-000094060000}"/>
    <cellStyle name="40% - Ênfase2 5 3" xfId="1686" xr:uid="{00000000-0005-0000-0000-000095060000}"/>
    <cellStyle name="40% - Ênfase2 6" xfId="1687" xr:uid="{00000000-0005-0000-0000-000096060000}"/>
    <cellStyle name="40% - Ênfase2 6 2" xfId="1688" xr:uid="{00000000-0005-0000-0000-000097060000}"/>
    <cellStyle name="40% - Ênfase2 6 2 2" xfId="1689" xr:uid="{00000000-0005-0000-0000-000098060000}"/>
    <cellStyle name="40% - Ênfase2 6 3" xfId="1690" xr:uid="{00000000-0005-0000-0000-000099060000}"/>
    <cellStyle name="40% - Ênfase2 7" xfId="1691" xr:uid="{00000000-0005-0000-0000-00009A060000}"/>
    <cellStyle name="40% - Ênfase2 7 2" xfId="1692" xr:uid="{00000000-0005-0000-0000-00009B060000}"/>
    <cellStyle name="40% - Ênfase2 7 2 2" xfId="1693" xr:uid="{00000000-0005-0000-0000-00009C060000}"/>
    <cellStyle name="40% - Ênfase2 7 3" xfId="1694" xr:uid="{00000000-0005-0000-0000-00009D060000}"/>
    <cellStyle name="40% - Ênfase2 8" xfId="1695" xr:uid="{00000000-0005-0000-0000-00009E060000}"/>
    <cellStyle name="40% - Ênfase2 8 2" xfId="1696" xr:uid="{00000000-0005-0000-0000-00009F060000}"/>
    <cellStyle name="40% - Ênfase2 8 2 2" xfId="1697" xr:uid="{00000000-0005-0000-0000-0000A0060000}"/>
    <cellStyle name="40% - Ênfase2 8 3" xfId="1698" xr:uid="{00000000-0005-0000-0000-0000A1060000}"/>
    <cellStyle name="40% - Ênfase2 9" xfId="1699" xr:uid="{00000000-0005-0000-0000-0000A2060000}"/>
    <cellStyle name="40% - Ênfase2 9 2" xfId="1700" xr:uid="{00000000-0005-0000-0000-0000A3060000}"/>
    <cellStyle name="40% - Ênfase3" xfId="1701" xr:uid="{00000000-0005-0000-0000-0000A4060000}"/>
    <cellStyle name="40% - Ênfase3 10" xfId="1702" xr:uid="{00000000-0005-0000-0000-0000A5060000}"/>
    <cellStyle name="40% - Ênfase3 10 2" xfId="1703" xr:uid="{00000000-0005-0000-0000-0000A6060000}"/>
    <cellStyle name="40% - Ênfase3 11" xfId="1704" xr:uid="{00000000-0005-0000-0000-0000A7060000}"/>
    <cellStyle name="40% - Ênfase3 11 2" xfId="1705" xr:uid="{00000000-0005-0000-0000-0000A8060000}"/>
    <cellStyle name="40% - Ênfase3 12" xfId="1706" xr:uid="{00000000-0005-0000-0000-0000A9060000}"/>
    <cellStyle name="40% - Ênfase3 12 2" xfId="1707" xr:uid="{00000000-0005-0000-0000-0000AA060000}"/>
    <cellStyle name="40% - Ênfase3 13" xfId="1708" xr:uid="{00000000-0005-0000-0000-0000AB060000}"/>
    <cellStyle name="40% - Ênfase3 13 2" xfId="1709" xr:uid="{00000000-0005-0000-0000-0000AC060000}"/>
    <cellStyle name="40% - Ênfase3 14" xfId="1710" xr:uid="{00000000-0005-0000-0000-0000AD060000}"/>
    <cellStyle name="40% - Ênfase3 14 2" xfId="1711" xr:uid="{00000000-0005-0000-0000-0000AE060000}"/>
    <cellStyle name="40% - Ênfase3 15" xfId="1712" xr:uid="{00000000-0005-0000-0000-0000AF060000}"/>
    <cellStyle name="40% - Ênfase3 15 2" xfId="1713" xr:uid="{00000000-0005-0000-0000-0000B0060000}"/>
    <cellStyle name="40% - Ênfase3 16" xfId="1714" xr:uid="{00000000-0005-0000-0000-0000B1060000}"/>
    <cellStyle name="40% - Ênfase3 16 2" xfId="1715" xr:uid="{00000000-0005-0000-0000-0000B2060000}"/>
    <cellStyle name="40% - Ênfase3 17" xfId="1716" xr:uid="{00000000-0005-0000-0000-0000B3060000}"/>
    <cellStyle name="40% - Ênfase3 17 2" xfId="1717" xr:uid="{00000000-0005-0000-0000-0000B4060000}"/>
    <cellStyle name="40% - Ênfase3 18" xfId="1718" xr:uid="{00000000-0005-0000-0000-0000B5060000}"/>
    <cellStyle name="40% - Ênfase3 18 2" xfId="1719" xr:uid="{00000000-0005-0000-0000-0000B6060000}"/>
    <cellStyle name="40% - Ênfase3 19" xfId="1720" xr:uid="{00000000-0005-0000-0000-0000B7060000}"/>
    <cellStyle name="40% - Ênfase3 2" xfId="1721" xr:uid="{00000000-0005-0000-0000-0000B8060000}"/>
    <cellStyle name="40% - Ênfase3 2 2" xfId="1722" xr:uid="{00000000-0005-0000-0000-0000B9060000}"/>
    <cellStyle name="40% - Ênfase3 2 2 2" xfId="1723" xr:uid="{00000000-0005-0000-0000-0000BA060000}"/>
    <cellStyle name="40% - Ênfase3 2 3" xfId="1724" xr:uid="{00000000-0005-0000-0000-0000BB060000}"/>
    <cellStyle name="40% - Ênfase3 20" xfId="1725" xr:uid="{00000000-0005-0000-0000-0000BC060000}"/>
    <cellStyle name="40% - Ênfase3 21" xfId="1726" xr:uid="{00000000-0005-0000-0000-0000BD060000}"/>
    <cellStyle name="40% - Ênfase3 22" xfId="1727" xr:uid="{00000000-0005-0000-0000-0000BE060000}"/>
    <cellStyle name="40% - Ênfase3 23" xfId="1728" xr:uid="{00000000-0005-0000-0000-0000BF060000}"/>
    <cellStyle name="40% - Ênfase3 24" xfId="1729" xr:uid="{00000000-0005-0000-0000-0000C0060000}"/>
    <cellStyle name="40% - Ênfase3 25" xfId="1730" xr:uid="{00000000-0005-0000-0000-0000C1060000}"/>
    <cellStyle name="40% - Ênfase3 26" xfId="1731" xr:uid="{00000000-0005-0000-0000-0000C2060000}"/>
    <cellStyle name="40% - Ênfase3 27" xfId="1732" xr:uid="{00000000-0005-0000-0000-0000C3060000}"/>
    <cellStyle name="40% - Ênfase3 28" xfId="1733" xr:uid="{00000000-0005-0000-0000-0000C4060000}"/>
    <cellStyle name="40% - Ênfase3 29" xfId="1734" xr:uid="{00000000-0005-0000-0000-0000C5060000}"/>
    <cellStyle name="40% - Ênfase3 3" xfId="1735" xr:uid="{00000000-0005-0000-0000-0000C6060000}"/>
    <cellStyle name="40% - Ênfase3 3 2" xfId="1736" xr:uid="{00000000-0005-0000-0000-0000C7060000}"/>
    <cellStyle name="40% - Ênfase3 3 2 2" xfId="1737" xr:uid="{00000000-0005-0000-0000-0000C8060000}"/>
    <cellStyle name="40% - Ênfase3 3 3" xfId="1738" xr:uid="{00000000-0005-0000-0000-0000C9060000}"/>
    <cellStyle name="40% - Ênfase3 30" xfId="1739" xr:uid="{00000000-0005-0000-0000-0000CA060000}"/>
    <cellStyle name="40% - Ênfase3 31" xfId="1740" xr:uid="{00000000-0005-0000-0000-0000CB060000}"/>
    <cellStyle name="40% - Ênfase3 32" xfId="1741" xr:uid="{00000000-0005-0000-0000-0000CC060000}"/>
    <cellStyle name="40% - Ênfase3 33" xfId="1742" xr:uid="{00000000-0005-0000-0000-0000CD060000}"/>
    <cellStyle name="40% - Ênfase3 34" xfId="1743" xr:uid="{00000000-0005-0000-0000-0000CE060000}"/>
    <cellStyle name="40% - Ênfase3 35" xfId="1744" xr:uid="{00000000-0005-0000-0000-0000CF060000}"/>
    <cellStyle name="40% - Ênfase3 36" xfId="1745" xr:uid="{00000000-0005-0000-0000-0000D0060000}"/>
    <cellStyle name="40% - Ênfase3 37" xfId="1746" xr:uid="{00000000-0005-0000-0000-0000D1060000}"/>
    <cellStyle name="40% - Ênfase3 38" xfId="1747" xr:uid="{00000000-0005-0000-0000-0000D2060000}"/>
    <cellStyle name="40% - Ênfase3 39" xfId="1748" xr:uid="{00000000-0005-0000-0000-0000D3060000}"/>
    <cellStyle name="40% - Ênfase3 4" xfId="1749" xr:uid="{00000000-0005-0000-0000-0000D4060000}"/>
    <cellStyle name="40% - Ênfase3 4 2" xfId="1750" xr:uid="{00000000-0005-0000-0000-0000D5060000}"/>
    <cellStyle name="40% - Ênfase3 4 2 2" xfId="1751" xr:uid="{00000000-0005-0000-0000-0000D6060000}"/>
    <cellStyle name="40% - Ênfase3 4 3" xfId="1752" xr:uid="{00000000-0005-0000-0000-0000D7060000}"/>
    <cellStyle name="40% - Ênfase3 5" xfId="1753" xr:uid="{00000000-0005-0000-0000-0000D8060000}"/>
    <cellStyle name="40% - Ênfase3 5 2" xfId="1754" xr:uid="{00000000-0005-0000-0000-0000D9060000}"/>
    <cellStyle name="40% - Ênfase3 5 2 2" xfId="1755" xr:uid="{00000000-0005-0000-0000-0000DA060000}"/>
    <cellStyle name="40% - Ênfase3 5 3" xfId="1756" xr:uid="{00000000-0005-0000-0000-0000DB060000}"/>
    <cellStyle name="40% - Ênfase3 6" xfId="1757" xr:uid="{00000000-0005-0000-0000-0000DC060000}"/>
    <cellStyle name="40% - Ênfase3 6 2" xfId="1758" xr:uid="{00000000-0005-0000-0000-0000DD060000}"/>
    <cellStyle name="40% - Ênfase3 6 2 2" xfId="1759" xr:uid="{00000000-0005-0000-0000-0000DE060000}"/>
    <cellStyle name="40% - Ênfase3 6 3" xfId="1760" xr:uid="{00000000-0005-0000-0000-0000DF060000}"/>
    <cellStyle name="40% - Ênfase3 7" xfId="1761" xr:uid="{00000000-0005-0000-0000-0000E0060000}"/>
    <cellStyle name="40% - Ênfase3 7 2" xfId="1762" xr:uid="{00000000-0005-0000-0000-0000E1060000}"/>
    <cellStyle name="40% - Ênfase3 7 2 2" xfId="1763" xr:uid="{00000000-0005-0000-0000-0000E2060000}"/>
    <cellStyle name="40% - Ênfase3 7 3" xfId="1764" xr:uid="{00000000-0005-0000-0000-0000E3060000}"/>
    <cellStyle name="40% - Ênfase3 8" xfId="1765" xr:uid="{00000000-0005-0000-0000-0000E4060000}"/>
    <cellStyle name="40% - Ênfase3 8 2" xfId="1766" xr:uid="{00000000-0005-0000-0000-0000E5060000}"/>
    <cellStyle name="40% - Ênfase3 8 2 2" xfId="1767" xr:uid="{00000000-0005-0000-0000-0000E6060000}"/>
    <cellStyle name="40% - Ênfase3 8 3" xfId="1768" xr:uid="{00000000-0005-0000-0000-0000E7060000}"/>
    <cellStyle name="40% - Ênfase3 9" xfId="1769" xr:uid="{00000000-0005-0000-0000-0000E8060000}"/>
    <cellStyle name="40% - Ênfase3 9 2" xfId="1770" xr:uid="{00000000-0005-0000-0000-0000E9060000}"/>
    <cellStyle name="40% - Ênfase4" xfId="1771" xr:uid="{00000000-0005-0000-0000-0000EA060000}"/>
    <cellStyle name="40% - Ênfase4 10" xfId="1772" xr:uid="{00000000-0005-0000-0000-0000EB060000}"/>
    <cellStyle name="40% - Ênfase4 10 2" xfId="1773" xr:uid="{00000000-0005-0000-0000-0000EC060000}"/>
    <cellStyle name="40% - Ênfase4 11" xfId="1774" xr:uid="{00000000-0005-0000-0000-0000ED060000}"/>
    <cellStyle name="40% - Ênfase4 11 2" xfId="1775" xr:uid="{00000000-0005-0000-0000-0000EE060000}"/>
    <cellStyle name="40% - Ênfase4 12" xfId="1776" xr:uid="{00000000-0005-0000-0000-0000EF060000}"/>
    <cellStyle name="40% - Ênfase4 12 2" xfId="1777" xr:uid="{00000000-0005-0000-0000-0000F0060000}"/>
    <cellStyle name="40% - Ênfase4 13" xfId="1778" xr:uid="{00000000-0005-0000-0000-0000F1060000}"/>
    <cellStyle name="40% - Ênfase4 13 2" xfId="1779" xr:uid="{00000000-0005-0000-0000-0000F2060000}"/>
    <cellStyle name="40% - Ênfase4 14" xfId="1780" xr:uid="{00000000-0005-0000-0000-0000F3060000}"/>
    <cellStyle name="40% - Ênfase4 14 2" xfId="1781" xr:uid="{00000000-0005-0000-0000-0000F4060000}"/>
    <cellStyle name="40% - Ênfase4 15" xfId="1782" xr:uid="{00000000-0005-0000-0000-0000F5060000}"/>
    <cellStyle name="40% - Ênfase4 15 2" xfId="1783" xr:uid="{00000000-0005-0000-0000-0000F6060000}"/>
    <cellStyle name="40% - Ênfase4 16" xfId="1784" xr:uid="{00000000-0005-0000-0000-0000F7060000}"/>
    <cellStyle name="40% - Ênfase4 16 2" xfId="1785" xr:uid="{00000000-0005-0000-0000-0000F8060000}"/>
    <cellStyle name="40% - Ênfase4 17" xfId="1786" xr:uid="{00000000-0005-0000-0000-0000F9060000}"/>
    <cellStyle name="40% - Ênfase4 17 2" xfId="1787" xr:uid="{00000000-0005-0000-0000-0000FA060000}"/>
    <cellStyle name="40% - Ênfase4 18" xfId="1788" xr:uid="{00000000-0005-0000-0000-0000FB060000}"/>
    <cellStyle name="40% - Ênfase4 18 2" xfId="1789" xr:uid="{00000000-0005-0000-0000-0000FC060000}"/>
    <cellStyle name="40% - Ênfase4 19" xfId="1790" xr:uid="{00000000-0005-0000-0000-0000FD060000}"/>
    <cellStyle name="40% - Ênfase4 2" xfId="1791" xr:uid="{00000000-0005-0000-0000-0000FE060000}"/>
    <cellStyle name="40% - Ênfase4 2 2" xfId="1792" xr:uid="{00000000-0005-0000-0000-0000FF060000}"/>
    <cellStyle name="40% - Ênfase4 2 2 2" xfId="1793" xr:uid="{00000000-0005-0000-0000-000000070000}"/>
    <cellStyle name="40% - Ênfase4 2 3" xfId="1794" xr:uid="{00000000-0005-0000-0000-000001070000}"/>
    <cellStyle name="40% - Ênfase4 20" xfId="1795" xr:uid="{00000000-0005-0000-0000-000002070000}"/>
    <cellStyle name="40% - Ênfase4 21" xfId="1796" xr:uid="{00000000-0005-0000-0000-000003070000}"/>
    <cellStyle name="40% - Ênfase4 22" xfId="1797" xr:uid="{00000000-0005-0000-0000-000004070000}"/>
    <cellStyle name="40% - Ênfase4 23" xfId="1798" xr:uid="{00000000-0005-0000-0000-000005070000}"/>
    <cellStyle name="40% - Ênfase4 24" xfId="1799" xr:uid="{00000000-0005-0000-0000-000006070000}"/>
    <cellStyle name="40% - Ênfase4 25" xfId="1800" xr:uid="{00000000-0005-0000-0000-000007070000}"/>
    <cellStyle name="40% - Ênfase4 26" xfId="1801" xr:uid="{00000000-0005-0000-0000-000008070000}"/>
    <cellStyle name="40% - Ênfase4 27" xfId="1802" xr:uid="{00000000-0005-0000-0000-000009070000}"/>
    <cellStyle name="40% - Ênfase4 28" xfId="1803" xr:uid="{00000000-0005-0000-0000-00000A070000}"/>
    <cellStyle name="40% - Ênfase4 29" xfId="1804" xr:uid="{00000000-0005-0000-0000-00000B070000}"/>
    <cellStyle name="40% - Ênfase4 3" xfId="1805" xr:uid="{00000000-0005-0000-0000-00000C070000}"/>
    <cellStyle name="40% - Ênfase4 3 2" xfId="1806" xr:uid="{00000000-0005-0000-0000-00000D070000}"/>
    <cellStyle name="40% - Ênfase4 3 2 2" xfId="1807" xr:uid="{00000000-0005-0000-0000-00000E070000}"/>
    <cellStyle name="40% - Ênfase4 3 3" xfId="1808" xr:uid="{00000000-0005-0000-0000-00000F070000}"/>
    <cellStyle name="40% - Ênfase4 30" xfId="1809" xr:uid="{00000000-0005-0000-0000-000010070000}"/>
    <cellStyle name="40% - Ênfase4 31" xfId="1810" xr:uid="{00000000-0005-0000-0000-000011070000}"/>
    <cellStyle name="40% - Ênfase4 32" xfId="1811" xr:uid="{00000000-0005-0000-0000-000012070000}"/>
    <cellStyle name="40% - Ênfase4 33" xfId="1812" xr:uid="{00000000-0005-0000-0000-000013070000}"/>
    <cellStyle name="40% - Ênfase4 34" xfId="1813" xr:uid="{00000000-0005-0000-0000-000014070000}"/>
    <cellStyle name="40% - Ênfase4 35" xfId="1814" xr:uid="{00000000-0005-0000-0000-000015070000}"/>
    <cellStyle name="40% - Ênfase4 36" xfId="1815" xr:uid="{00000000-0005-0000-0000-000016070000}"/>
    <cellStyle name="40% - Ênfase4 37" xfId="1816" xr:uid="{00000000-0005-0000-0000-000017070000}"/>
    <cellStyle name="40% - Ênfase4 38" xfId="1817" xr:uid="{00000000-0005-0000-0000-000018070000}"/>
    <cellStyle name="40% - Ênfase4 39" xfId="1818" xr:uid="{00000000-0005-0000-0000-000019070000}"/>
    <cellStyle name="40% - Ênfase4 4" xfId="1819" xr:uid="{00000000-0005-0000-0000-00001A070000}"/>
    <cellStyle name="40% - Ênfase4 4 2" xfId="1820" xr:uid="{00000000-0005-0000-0000-00001B070000}"/>
    <cellStyle name="40% - Ênfase4 4 2 2" xfId="1821" xr:uid="{00000000-0005-0000-0000-00001C070000}"/>
    <cellStyle name="40% - Ênfase4 4 3" xfId="1822" xr:uid="{00000000-0005-0000-0000-00001D070000}"/>
    <cellStyle name="40% - Ênfase4 5" xfId="1823" xr:uid="{00000000-0005-0000-0000-00001E070000}"/>
    <cellStyle name="40% - Ênfase4 5 2" xfId="1824" xr:uid="{00000000-0005-0000-0000-00001F070000}"/>
    <cellStyle name="40% - Ênfase4 5 2 2" xfId="1825" xr:uid="{00000000-0005-0000-0000-000020070000}"/>
    <cellStyle name="40% - Ênfase4 5 3" xfId="1826" xr:uid="{00000000-0005-0000-0000-000021070000}"/>
    <cellStyle name="40% - Ênfase4 6" xfId="1827" xr:uid="{00000000-0005-0000-0000-000022070000}"/>
    <cellStyle name="40% - Ênfase4 6 2" xfId="1828" xr:uid="{00000000-0005-0000-0000-000023070000}"/>
    <cellStyle name="40% - Ênfase4 6 2 2" xfId="1829" xr:uid="{00000000-0005-0000-0000-000024070000}"/>
    <cellStyle name="40% - Ênfase4 6 3" xfId="1830" xr:uid="{00000000-0005-0000-0000-000025070000}"/>
    <cellStyle name="40% - Ênfase4 7" xfId="1831" xr:uid="{00000000-0005-0000-0000-000026070000}"/>
    <cellStyle name="40% - Ênfase4 7 2" xfId="1832" xr:uid="{00000000-0005-0000-0000-000027070000}"/>
    <cellStyle name="40% - Ênfase4 7 2 2" xfId="1833" xr:uid="{00000000-0005-0000-0000-000028070000}"/>
    <cellStyle name="40% - Ênfase4 7 3" xfId="1834" xr:uid="{00000000-0005-0000-0000-000029070000}"/>
    <cellStyle name="40% - Ênfase4 8" xfId="1835" xr:uid="{00000000-0005-0000-0000-00002A070000}"/>
    <cellStyle name="40% - Ênfase4 8 2" xfId="1836" xr:uid="{00000000-0005-0000-0000-00002B070000}"/>
    <cellStyle name="40% - Ênfase4 8 2 2" xfId="1837" xr:uid="{00000000-0005-0000-0000-00002C070000}"/>
    <cellStyle name="40% - Ênfase4 8 3" xfId="1838" xr:uid="{00000000-0005-0000-0000-00002D070000}"/>
    <cellStyle name="40% - Ênfase4 9" xfId="1839" xr:uid="{00000000-0005-0000-0000-00002E070000}"/>
    <cellStyle name="40% - Ênfase4 9 2" xfId="1840" xr:uid="{00000000-0005-0000-0000-00002F070000}"/>
    <cellStyle name="40% - Ênfase5" xfId="1841" xr:uid="{00000000-0005-0000-0000-000030070000}"/>
    <cellStyle name="40% - Ênfase5 10" xfId="1842" xr:uid="{00000000-0005-0000-0000-000031070000}"/>
    <cellStyle name="40% - Ênfase5 10 2" xfId="1843" xr:uid="{00000000-0005-0000-0000-000032070000}"/>
    <cellStyle name="40% - Ênfase5 11" xfId="1844" xr:uid="{00000000-0005-0000-0000-000033070000}"/>
    <cellStyle name="40% - Ênfase5 11 2" xfId="1845" xr:uid="{00000000-0005-0000-0000-000034070000}"/>
    <cellStyle name="40% - Ênfase5 12" xfId="1846" xr:uid="{00000000-0005-0000-0000-000035070000}"/>
    <cellStyle name="40% - Ênfase5 12 2" xfId="1847" xr:uid="{00000000-0005-0000-0000-000036070000}"/>
    <cellStyle name="40% - Ênfase5 13" xfId="1848" xr:uid="{00000000-0005-0000-0000-000037070000}"/>
    <cellStyle name="40% - Ênfase5 13 2" xfId="1849" xr:uid="{00000000-0005-0000-0000-000038070000}"/>
    <cellStyle name="40% - Ênfase5 14" xfId="1850" xr:uid="{00000000-0005-0000-0000-000039070000}"/>
    <cellStyle name="40% - Ênfase5 14 2" xfId="1851" xr:uid="{00000000-0005-0000-0000-00003A070000}"/>
    <cellStyle name="40% - Ênfase5 15" xfId="1852" xr:uid="{00000000-0005-0000-0000-00003B070000}"/>
    <cellStyle name="40% - Ênfase5 15 2" xfId="1853" xr:uid="{00000000-0005-0000-0000-00003C070000}"/>
    <cellStyle name="40% - Ênfase5 16" xfId="1854" xr:uid="{00000000-0005-0000-0000-00003D070000}"/>
    <cellStyle name="40% - Ênfase5 16 2" xfId="1855" xr:uid="{00000000-0005-0000-0000-00003E070000}"/>
    <cellStyle name="40% - Ênfase5 17" xfId="1856" xr:uid="{00000000-0005-0000-0000-00003F070000}"/>
    <cellStyle name="40% - Ênfase5 17 2" xfId="1857" xr:uid="{00000000-0005-0000-0000-000040070000}"/>
    <cellStyle name="40% - Ênfase5 18" xfId="1858" xr:uid="{00000000-0005-0000-0000-000041070000}"/>
    <cellStyle name="40% - Ênfase5 18 2" xfId="1859" xr:uid="{00000000-0005-0000-0000-000042070000}"/>
    <cellStyle name="40% - Ênfase5 19" xfId="1860" xr:uid="{00000000-0005-0000-0000-000043070000}"/>
    <cellStyle name="40% - Ênfase5 2" xfId="1861" xr:uid="{00000000-0005-0000-0000-000044070000}"/>
    <cellStyle name="40% - Ênfase5 2 2" xfId="1862" xr:uid="{00000000-0005-0000-0000-000045070000}"/>
    <cellStyle name="40% - Ênfase5 2 2 2" xfId="1863" xr:uid="{00000000-0005-0000-0000-000046070000}"/>
    <cellStyle name="40% - Ênfase5 2 3" xfId="1864" xr:uid="{00000000-0005-0000-0000-000047070000}"/>
    <cellStyle name="40% - Ênfase5 20" xfId="1865" xr:uid="{00000000-0005-0000-0000-000048070000}"/>
    <cellStyle name="40% - Ênfase5 21" xfId="1866" xr:uid="{00000000-0005-0000-0000-000049070000}"/>
    <cellStyle name="40% - Ênfase5 22" xfId="1867" xr:uid="{00000000-0005-0000-0000-00004A070000}"/>
    <cellStyle name="40% - Ênfase5 23" xfId="1868" xr:uid="{00000000-0005-0000-0000-00004B070000}"/>
    <cellStyle name="40% - Ênfase5 24" xfId="1869" xr:uid="{00000000-0005-0000-0000-00004C070000}"/>
    <cellStyle name="40% - Ênfase5 25" xfId="1870" xr:uid="{00000000-0005-0000-0000-00004D070000}"/>
    <cellStyle name="40% - Ênfase5 26" xfId="1871" xr:uid="{00000000-0005-0000-0000-00004E070000}"/>
    <cellStyle name="40% - Ênfase5 27" xfId="1872" xr:uid="{00000000-0005-0000-0000-00004F070000}"/>
    <cellStyle name="40% - Ênfase5 28" xfId="1873" xr:uid="{00000000-0005-0000-0000-000050070000}"/>
    <cellStyle name="40% - Ênfase5 29" xfId="1874" xr:uid="{00000000-0005-0000-0000-000051070000}"/>
    <cellStyle name="40% - Ênfase5 3" xfId="1875" xr:uid="{00000000-0005-0000-0000-000052070000}"/>
    <cellStyle name="40% - Ênfase5 3 2" xfId="1876" xr:uid="{00000000-0005-0000-0000-000053070000}"/>
    <cellStyle name="40% - Ênfase5 3 2 2" xfId="1877" xr:uid="{00000000-0005-0000-0000-000054070000}"/>
    <cellStyle name="40% - Ênfase5 3 3" xfId="1878" xr:uid="{00000000-0005-0000-0000-000055070000}"/>
    <cellStyle name="40% - Ênfase5 30" xfId="1879" xr:uid="{00000000-0005-0000-0000-000056070000}"/>
    <cellStyle name="40% - Ênfase5 31" xfId="1880" xr:uid="{00000000-0005-0000-0000-000057070000}"/>
    <cellStyle name="40% - Ênfase5 32" xfId="1881" xr:uid="{00000000-0005-0000-0000-000058070000}"/>
    <cellStyle name="40% - Ênfase5 33" xfId="1882" xr:uid="{00000000-0005-0000-0000-000059070000}"/>
    <cellStyle name="40% - Ênfase5 34" xfId="1883" xr:uid="{00000000-0005-0000-0000-00005A070000}"/>
    <cellStyle name="40% - Ênfase5 35" xfId="1884" xr:uid="{00000000-0005-0000-0000-00005B070000}"/>
    <cellStyle name="40% - Ênfase5 36" xfId="1885" xr:uid="{00000000-0005-0000-0000-00005C070000}"/>
    <cellStyle name="40% - Ênfase5 37" xfId="1886" xr:uid="{00000000-0005-0000-0000-00005D070000}"/>
    <cellStyle name="40% - Ênfase5 38" xfId="1887" xr:uid="{00000000-0005-0000-0000-00005E070000}"/>
    <cellStyle name="40% - Ênfase5 39" xfId="1888" xr:uid="{00000000-0005-0000-0000-00005F070000}"/>
    <cellStyle name="40% - Ênfase5 4" xfId="1889" xr:uid="{00000000-0005-0000-0000-000060070000}"/>
    <cellStyle name="40% - Ênfase5 4 2" xfId="1890" xr:uid="{00000000-0005-0000-0000-000061070000}"/>
    <cellStyle name="40% - Ênfase5 4 2 2" xfId="1891" xr:uid="{00000000-0005-0000-0000-000062070000}"/>
    <cellStyle name="40% - Ênfase5 4 3" xfId="1892" xr:uid="{00000000-0005-0000-0000-000063070000}"/>
    <cellStyle name="40% - Ênfase5 5" xfId="1893" xr:uid="{00000000-0005-0000-0000-000064070000}"/>
    <cellStyle name="40% - Ênfase5 5 2" xfId="1894" xr:uid="{00000000-0005-0000-0000-000065070000}"/>
    <cellStyle name="40% - Ênfase5 5 2 2" xfId="1895" xr:uid="{00000000-0005-0000-0000-000066070000}"/>
    <cellStyle name="40% - Ênfase5 5 3" xfId="1896" xr:uid="{00000000-0005-0000-0000-000067070000}"/>
    <cellStyle name="40% - Ênfase5 6" xfId="1897" xr:uid="{00000000-0005-0000-0000-000068070000}"/>
    <cellStyle name="40% - Ênfase5 6 2" xfId="1898" xr:uid="{00000000-0005-0000-0000-000069070000}"/>
    <cellStyle name="40% - Ênfase5 6 2 2" xfId="1899" xr:uid="{00000000-0005-0000-0000-00006A070000}"/>
    <cellStyle name="40% - Ênfase5 6 3" xfId="1900" xr:uid="{00000000-0005-0000-0000-00006B070000}"/>
    <cellStyle name="40% - Ênfase5 7" xfId="1901" xr:uid="{00000000-0005-0000-0000-00006C070000}"/>
    <cellStyle name="40% - Ênfase5 7 2" xfId="1902" xr:uid="{00000000-0005-0000-0000-00006D070000}"/>
    <cellStyle name="40% - Ênfase5 7 2 2" xfId="1903" xr:uid="{00000000-0005-0000-0000-00006E070000}"/>
    <cellStyle name="40% - Ênfase5 7 3" xfId="1904" xr:uid="{00000000-0005-0000-0000-00006F070000}"/>
    <cellStyle name="40% - Ênfase5 8" xfId="1905" xr:uid="{00000000-0005-0000-0000-000070070000}"/>
    <cellStyle name="40% - Ênfase5 8 2" xfId="1906" xr:uid="{00000000-0005-0000-0000-000071070000}"/>
    <cellStyle name="40% - Ênfase5 8 2 2" xfId="1907" xr:uid="{00000000-0005-0000-0000-000072070000}"/>
    <cellStyle name="40% - Ênfase5 8 3" xfId="1908" xr:uid="{00000000-0005-0000-0000-000073070000}"/>
    <cellStyle name="40% - Ênfase5 9" xfId="1909" xr:uid="{00000000-0005-0000-0000-000074070000}"/>
    <cellStyle name="40% - Ênfase5 9 2" xfId="1910" xr:uid="{00000000-0005-0000-0000-000075070000}"/>
    <cellStyle name="40% - Ênfase6" xfId="1911" xr:uid="{00000000-0005-0000-0000-000076070000}"/>
    <cellStyle name="40% - Ênfase6 10" xfId="1912" xr:uid="{00000000-0005-0000-0000-000077070000}"/>
    <cellStyle name="40% - Ênfase6 10 2" xfId="1913" xr:uid="{00000000-0005-0000-0000-000078070000}"/>
    <cellStyle name="40% - Ênfase6 11" xfId="1914" xr:uid="{00000000-0005-0000-0000-000079070000}"/>
    <cellStyle name="40% - Ênfase6 11 2" xfId="1915" xr:uid="{00000000-0005-0000-0000-00007A070000}"/>
    <cellStyle name="40% - Ênfase6 12" xfId="1916" xr:uid="{00000000-0005-0000-0000-00007B070000}"/>
    <cellStyle name="40% - Ênfase6 12 2" xfId="1917" xr:uid="{00000000-0005-0000-0000-00007C070000}"/>
    <cellStyle name="40% - Ênfase6 13" xfId="1918" xr:uid="{00000000-0005-0000-0000-00007D070000}"/>
    <cellStyle name="40% - Ênfase6 13 2" xfId="1919" xr:uid="{00000000-0005-0000-0000-00007E070000}"/>
    <cellStyle name="40% - Ênfase6 14" xfId="1920" xr:uid="{00000000-0005-0000-0000-00007F070000}"/>
    <cellStyle name="40% - Ênfase6 14 2" xfId="1921" xr:uid="{00000000-0005-0000-0000-000080070000}"/>
    <cellStyle name="40% - Ênfase6 15" xfId="1922" xr:uid="{00000000-0005-0000-0000-000081070000}"/>
    <cellStyle name="40% - Ênfase6 15 2" xfId="1923" xr:uid="{00000000-0005-0000-0000-000082070000}"/>
    <cellStyle name="40% - Ênfase6 16" xfId="1924" xr:uid="{00000000-0005-0000-0000-000083070000}"/>
    <cellStyle name="40% - Ênfase6 16 2" xfId="1925" xr:uid="{00000000-0005-0000-0000-000084070000}"/>
    <cellStyle name="40% - Ênfase6 17" xfId="1926" xr:uid="{00000000-0005-0000-0000-000085070000}"/>
    <cellStyle name="40% - Ênfase6 17 2" xfId="1927" xr:uid="{00000000-0005-0000-0000-000086070000}"/>
    <cellStyle name="40% - Ênfase6 18" xfId="1928" xr:uid="{00000000-0005-0000-0000-000087070000}"/>
    <cellStyle name="40% - Ênfase6 18 2" xfId="1929" xr:uid="{00000000-0005-0000-0000-000088070000}"/>
    <cellStyle name="40% - Ênfase6 19" xfId="1930" xr:uid="{00000000-0005-0000-0000-000089070000}"/>
    <cellStyle name="40% - Ênfase6 2" xfId="1931" xr:uid="{00000000-0005-0000-0000-00008A070000}"/>
    <cellStyle name="40% - Ênfase6 2 2" xfId="1932" xr:uid="{00000000-0005-0000-0000-00008B070000}"/>
    <cellStyle name="40% - Ênfase6 2 2 2" xfId="1933" xr:uid="{00000000-0005-0000-0000-00008C070000}"/>
    <cellStyle name="40% - Ênfase6 2 3" xfId="1934" xr:uid="{00000000-0005-0000-0000-00008D070000}"/>
    <cellStyle name="40% - Ênfase6 20" xfId="1935" xr:uid="{00000000-0005-0000-0000-00008E070000}"/>
    <cellStyle name="40% - Ênfase6 21" xfId="1936" xr:uid="{00000000-0005-0000-0000-00008F070000}"/>
    <cellStyle name="40% - Ênfase6 22" xfId="1937" xr:uid="{00000000-0005-0000-0000-000090070000}"/>
    <cellStyle name="40% - Ênfase6 23" xfId="1938" xr:uid="{00000000-0005-0000-0000-000091070000}"/>
    <cellStyle name="40% - Ênfase6 24" xfId="1939" xr:uid="{00000000-0005-0000-0000-000092070000}"/>
    <cellStyle name="40% - Ênfase6 25" xfId="1940" xr:uid="{00000000-0005-0000-0000-000093070000}"/>
    <cellStyle name="40% - Ênfase6 26" xfId="1941" xr:uid="{00000000-0005-0000-0000-000094070000}"/>
    <cellStyle name="40% - Ênfase6 27" xfId="1942" xr:uid="{00000000-0005-0000-0000-000095070000}"/>
    <cellStyle name="40% - Ênfase6 28" xfId="1943" xr:uid="{00000000-0005-0000-0000-000096070000}"/>
    <cellStyle name="40% - Ênfase6 29" xfId="1944" xr:uid="{00000000-0005-0000-0000-000097070000}"/>
    <cellStyle name="40% - Ênfase6 3" xfId="1945" xr:uid="{00000000-0005-0000-0000-000098070000}"/>
    <cellStyle name="40% - Ênfase6 3 2" xfId="1946" xr:uid="{00000000-0005-0000-0000-000099070000}"/>
    <cellStyle name="40% - Ênfase6 3 2 2" xfId="1947" xr:uid="{00000000-0005-0000-0000-00009A070000}"/>
    <cellStyle name="40% - Ênfase6 3 3" xfId="1948" xr:uid="{00000000-0005-0000-0000-00009B070000}"/>
    <cellStyle name="40% - Ênfase6 30" xfId="1949" xr:uid="{00000000-0005-0000-0000-00009C070000}"/>
    <cellStyle name="40% - Ênfase6 31" xfId="1950" xr:uid="{00000000-0005-0000-0000-00009D070000}"/>
    <cellStyle name="40% - Ênfase6 32" xfId="1951" xr:uid="{00000000-0005-0000-0000-00009E070000}"/>
    <cellStyle name="40% - Ênfase6 33" xfId="1952" xr:uid="{00000000-0005-0000-0000-00009F070000}"/>
    <cellStyle name="40% - Ênfase6 34" xfId="1953" xr:uid="{00000000-0005-0000-0000-0000A0070000}"/>
    <cellStyle name="40% - Ênfase6 35" xfId="1954" xr:uid="{00000000-0005-0000-0000-0000A1070000}"/>
    <cellStyle name="40% - Ênfase6 36" xfId="1955" xr:uid="{00000000-0005-0000-0000-0000A2070000}"/>
    <cellStyle name="40% - Ênfase6 37" xfId="1956" xr:uid="{00000000-0005-0000-0000-0000A3070000}"/>
    <cellStyle name="40% - Ênfase6 38" xfId="1957" xr:uid="{00000000-0005-0000-0000-0000A4070000}"/>
    <cellStyle name="40% - Ênfase6 39" xfId="1958" xr:uid="{00000000-0005-0000-0000-0000A5070000}"/>
    <cellStyle name="40% - Ênfase6 4" xfId="1959" xr:uid="{00000000-0005-0000-0000-0000A6070000}"/>
    <cellStyle name="40% - Ênfase6 4 2" xfId="1960" xr:uid="{00000000-0005-0000-0000-0000A7070000}"/>
    <cellStyle name="40% - Ênfase6 4 2 2" xfId="1961" xr:uid="{00000000-0005-0000-0000-0000A8070000}"/>
    <cellStyle name="40% - Ênfase6 4 3" xfId="1962" xr:uid="{00000000-0005-0000-0000-0000A9070000}"/>
    <cellStyle name="40% - Ênfase6 5" xfId="1963" xr:uid="{00000000-0005-0000-0000-0000AA070000}"/>
    <cellStyle name="40% - Ênfase6 5 2" xfId="1964" xr:uid="{00000000-0005-0000-0000-0000AB070000}"/>
    <cellStyle name="40% - Ênfase6 5 2 2" xfId="1965" xr:uid="{00000000-0005-0000-0000-0000AC070000}"/>
    <cellStyle name="40% - Ênfase6 5 3" xfId="1966" xr:uid="{00000000-0005-0000-0000-0000AD070000}"/>
    <cellStyle name="40% - Ênfase6 6" xfId="1967" xr:uid="{00000000-0005-0000-0000-0000AE070000}"/>
    <cellStyle name="40% - Ênfase6 6 2" xfId="1968" xr:uid="{00000000-0005-0000-0000-0000AF070000}"/>
    <cellStyle name="40% - Ênfase6 6 2 2" xfId="1969" xr:uid="{00000000-0005-0000-0000-0000B0070000}"/>
    <cellStyle name="40% - Ênfase6 6 3" xfId="1970" xr:uid="{00000000-0005-0000-0000-0000B1070000}"/>
    <cellStyle name="40% - Ênfase6 7" xfId="1971" xr:uid="{00000000-0005-0000-0000-0000B2070000}"/>
    <cellStyle name="40% - Ênfase6 7 2" xfId="1972" xr:uid="{00000000-0005-0000-0000-0000B3070000}"/>
    <cellStyle name="40% - Ênfase6 7 2 2" xfId="1973" xr:uid="{00000000-0005-0000-0000-0000B4070000}"/>
    <cellStyle name="40% - Ênfase6 7 3" xfId="1974" xr:uid="{00000000-0005-0000-0000-0000B5070000}"/>
    <cellStyle name="40% - Ênfase6 8" xfId="1975" xr:uid="{00000000-0005-0000-0000-0000B6070000}"/>
    <cellStyle name="40% - Ênfase6 8 2" xfId="1976" xr:uid="{00000000-0005-0000-0000-0000B7070000}"/>
    <cellStyle name="40% - Ênfase6 8 2 2" xfId="1977" xr:uid="{00000000-0005-0000-0000-0000B8070000}"/>
    <cellStyle name="40% - Ênfase6 8 3" xfId="1978" xr:uid="{00000000-0005-0000-0000-0000B9070000}"/>
    <cellStyle name="40% - Ênfase6 9" xfId="1979" xr:uid="{00000000-0005-0000-0000-0000BA070000}"/>
    <cellStyle name="40% - Ênfase6 9 2" xfId="1980" xr:uid="{00000000-0005-0000-0000-0000BB070000}"/>
    <cellStyle name="60% - Accent1" xfId="1981" xr:uid="{00000000-0005-0000-0000-0000BC070000}"/>
    <cellStyle name="60% - Accent1 2" xfId="1982" xr:uid="{00000000-0005-0000-0000-0000BD070000}"/>
    <cellStyle name="60% - Accent1 2 2" xfId="1983" xr:uid="{00000000-0005-0000-0000-0000BE070000}"/>
    <cellStyle name="60% - Accent1 2 2 2" xfId="1984" xr:uid="{00000000-0005-0000-0000-0000BF070000}"/>
    <cellStyle name="60% - Accent1 2 2 2 2" xfId="1985" xr:uid="{00000000-0005-0000-0000-0000C0070000}"/>
    <cellStyle name="60% - Accent1 2 2 2 3" xfId="1986" xr:uid="{00000000-0005-0000-0000-0000C1070000}"/>
    <cellStyle name="60% - Accent1 2 2 3" xfId="1987" xr:uid="{00000000-0005-0000-0000-0000C2070000}"/>
    <cellStyle name="60% - Accent1 2 2 4" xfId="1988" xr:uid="{00000000-0005-0000-0000-0000C3070000}"/>
    <cellStyle name="60% - Accent1 2 2_Conciliação+Udinese+02-2011" xfId="1989" xr:uid="{00000000-0005-0000-0000-0000C4070000}"/>
    <cellStyle name="60% - Accent1 2 3" xfId="1990" xr:uid="{00000000-0005-0000-0000-0000C5070000}"/>
    <cellStyle name="60% - Accent1 2 4" xfId="1991" xr:uid="{00000000-0005-0000-0000-0000C6070000}"/>
    <cellStyle name="60% - Accent1 2 5" xfId="1992" xr:uid="{00000000-0005-0000-0000-0000C7070000}"/>
    <cellStyle name="60% - Accent1 2 6" xfId="1993" xr:uid="{00000000-0005-0000-0000-0000C8070000}"/>
    <cellStyle name="60% - Accent1 2 6 2" xfId="1994" xr:uid="{00000000-0005-0000-0000-0000C9070000}"/>
    <cellStyle name="60% - Accent1 2 6 3" xfId="1995" xr:uid="{00000000-0005-0000-0000-0000CA070000}"/>
    <cellStyle name="60% - Accent1 2 6_Conciliação+Udinese+02-2011" xfId="1996" xr:uid="{00000000-0005-0000-0000-0000CB070000}"/>
    <cellStyle name="60% - Accent1 2 7" xfId="1997" xr:uid="{00000000-0005-0000-0000-0000CC070000}"/>
    <cellStyle name="60% - Accent1 3" xfId="1998" xr:uid="{00000000-0005-0000-0000-0000CD070000}"/>
    <cellStyle name="60% - Accent1 4" xfId="1999" xr:uid="{00000000-0005-0000-0000-0000CE070000}"/>
    <cellStyle name="60% - Accent1 5" xfId="2000" xr:uid="{00000000-0005-0000-0000-0000CF070000}"/>
    <cellStyle name="60% - Accent1 6" xfId="2001" xr:uid="{00000000-0005-0000-0000-0000D0070000}"/>
    <cellStyle name="60% - Accent1 7" xfId="2002" xr:uid="{00000000-0005-0000-0000-0000D1070000}"/>
    <cellStyle name="60% - Accent1 8" xfId="2003" xr:uid="{00000000-0005-0000-0000-0000D2070000}"/>
    <cellStyle name="60% - Accent1 9" xfId="2004" xr:uid="{00000000-0005-0000-0000-0000D3070000}"/>
    <cellStyle name="60% - Accent2" xfId="2005" xr:uid="{00000000-0005-0000-0000-0000D4070000}"/>
    <cellStyle name="60% - Accent2 2" xfId="2006" xr:uid="{00000000-0005-0000-0000-0000D5070000}"/>
    <cellStyle name="60% - Accent2 2 2" xfId="2007" xr:uid="{00000000-0005-0000-0000-0000D6070000}"/>
    <cellStyle name="60% - Accent2 2 2 2" xfId="2008" xr:uid="{00000000-0005-0000-0000-0000D7070000}"/>
    <cellStyle name="60% - Accent2 2 2 2 2" xfId="2009" xr:uid="{00000000-0005-0000-0000-0000D8070000}"/>
    <cellStyle name="60% - Accent2 2 2 2 3" xfId="2010" xr:uid="{00000000-0005-0000-0000-0000D9070000}"/>
    <cellStyle name="60% - Accent2 2 2 3" xfId="2011" xr:uid="{00000000-0005-0000-0000-0000DA070000}"/>
    <cellStyle name="60% - Accent2 2 2 4" xfId="2012" xr:uid="{00000000-0005-0000-0000-0000DB070000}"/>
    <cellStyle name="60% - Accent2 2 2_Conciliação+Udinese+02-2011" xfId="2013" xr:uid="{00000000-0005-0000-0000-0000DC070000}"/>
    <cellStyle name="60% - Accent2 2 3" xfId="2014" xr:uid="{00000000-0005-0000-0000-0000DD070000}"/>
    <cellStyle name="60% - Accent2 2 4" xfId="2015" xr:uid="{00000000-0005-0000-0000-0000DE070000}"/>
    <cellStyle name="60% - Accent2 2 5" xfId="2016" xr:uid="{00000000-0005-0000-0000-0000DF070000}"/>
    <cellStyle name="60% - Accent2 2 6" xfId="2017" xr:uid="{00000000-0005-0000-0000-0000E0070000}"/>
    <cellStyle name="60% - Accent2 2 6 2" xfId="2018" xr:uid="{00000000-0005-0000-0000-0000E1070000}"/>
    <cellStyle name="60% - Accent2 2 6 3" xfId="2019" xr:uid="{00000000-0005-0000-0000-0000E2070000}"/>
    <cellStyle name="60% - Accent2 2 6_Conciliação+Udinese+02-2011" xfId="2020" xr:uid="{00000000-0005-0000-0000-0000E3070000}"/>
    <cellStyle name="60% - Accent2 2 7" xfId="2021" xr:uid="{00000000-0005-0000-0000-0000E4070000}"/>
    <cellStyle name="60% - Accent2 3" xfId="2022" xr:uid="{00000000-0005-0000-0000-0000E5070000}"/>
    <cellStyle name="60% - Accent2 4" xfId="2023" xr:uid="{00000000-0005-0000-0000-0000E6070000}"/>
    <cellStyle name="60% - Accent2 5" xfId="2024" xr:uid="{00000000-0005-0000-0000-0000E7070000}"/>
    <cellStyle name="60% - Accent2 6" xfId="2025" xr:uid="{00000000-0005-0000-0000-0000E8070000}"/>
    <cellStyle name="60% - Accent2 7" xfId="2026" xr:uid="{00000000-0005-0000-0000-0000E9070000}"/>
    <cellStyle name="60% - Accent2 8" xfId="2027" xr:uid="{00000000-0005-0000-0000-0000EA070000}"/>
    <cellStyle name="60% - Accent2 9" xfId="2028" xr:uid="{00000000-0005-0000-0000-0000EB070000}"/>
    <cellStyle name="60% - Accent3" xfId="2029" xr:uid="{00000000-0005-0000-0000-0000EC070000}"/>
    <cellStyle name="60% - Accent3 2" xfId="2030" xr:uid="{00000000-0005-0000-0000-0000ED070000}"/>
    <cellStyle name="60% - Accent3 2 2" xfId="2031" xr:uid="{00000000-0005-0000-0000-0000EE070000}"/>
    <cellStyle name="60% - Accent3 2 2 2" xfId="2032" xr:uid="{00000000-0005-0000-0000-0000EF070000}"/>
    <cellStyle name="60% - Accent3 2 2 2 2" xfId="2033" xr:uid="{00000000-0005-0000-0000-0000F0070000}"/>
    <cellStyle name="60% - Accent3 2 2 2 3" xfId="2034" xr:uid="{00000000-0005-0000-0000-0000F1070000}"/>
    <cellStyle name="60% - Accent3 2 2 3" xfId="2035" xr:uid="{00000000-0005-0000-0000-0000F2070000}"/>
    <cellStyle name="60% - Accent3 2 2 4" xfId="2036" xr:uid="{00000000-0005-0000-0000-0000F3070000}"/>
    <cellStyle name="60% - Accent3 2 2_Conciliação+Udinese+02-2011" xfId="2037" xr:uid="{00000000-0005-0000-0000-0000F4070000}"/>
    <cellStyle name="60% - Accent3 2 3" xfId="2038" xr:uid="{00000000-0005-0000-0000-0000F5070000}"/>
    <cellStyle name="60% - Accent3 2 4" xfId="2039" xr:uid="{00000000-0005-0000-0000-0000F6070000}"/>
    <cellStyle name="60% - Accent3 2 5" xfId="2040" xr:uid="{00000000-0005-0000-0000-0000F7070000}"/>
    <cellStyle name="60% - Accent3 2 6" xfId="2041" xr:uid="{00000000-0005-0000-0000-0000F8070000}"/>
    <cellStyle name="60% - Accent3 2 6 2" xfId="2042" xr:uid="{00000000-0005-0000-0000-0000F9070000}"/>
    <cellStyle name="60% - Accent3 2 6 3" xfId="2043" xr:uid="{00000000-0005-0000-0000-0000FA070000}"/>
    <cellStyle name="60% - Accent3 2 6_Conciliação+Udinese+02-2011" xfId="2044" xr:uid="{00000000-0005-0000-0000-0000FB070000}"/>
    <cellStyle name="60% - Accent3 2 7" xfId="2045" xr:uid="{00000000-0005-0000-0000-0000FC070000}"/>
    <cellStyle name="60% - Accent3 3" xfId="2046" xr:uid="{00000000-0005-0000-0000-0000FD070000}"/>
    <cellStyle name="60% - Accent3 4" xfId="2047" xr:uid="{00000000-0005-0000-0000-0000FE070000}"/>
    <cellStyle name="60% - Accent3 5" xfId="2048" xr:uid="{00000000-0005-0000-0000-0000FF070000}"/>
    <cellStyle name="60% - Accent3 6" xfId="2049" xr:uid="{00000000-0005-0000-0000-000000080000}"/>
    <cellStyle name="60% - Accent3 7" xfId="2050" xr:uid="{00000000-0005-0000-0000-000001080000}"/>
    <cellStyle name="60% - Accent3 8" xfId="2051" xr:uid="{00000000-0005-0000-0000-000002080000}"/>
    <cellStyle name="60% - Accent3 9" xfId="2052" xr:uid="{00000000-0005-0000-0000-000003080000}"/>
    <cellStyle name="60% - Accent4" xfId="2053" xr:uid="{00000000-0005-0000-0000-000004080000}"/>
    <cellStyle name="60% - Accent4 2" xfId="2054" xr:uid="{00000000-0005-0000-0000-000005080000}"/>
    <cellStyle name="60% - Accent4 2 2" xfId="2055" xr:uid="{00000000-0005-0000-0000-000006080000}"/>
    <cellStyle name="60% - Accent4 2 2 2" xfId="2056" xr:uid="{00000000-0005-0000-0000-000007080000}"/>
    <cellStyle name="60% - Accent4 2 2 2 2" xfId="2057" xr:uid="{00000000-0005-0000-0000-000008080000}"/>
    <cellStyle name="60% - Accent4 2 2 2 3" xfId="2058" xr:uid="{00000000-0005-0000-0000-000009080000}"/>
    <cellStyle name="60% - Accent4 2 2 3" xfId="2059" xr:uid="{00000000-0005-0000-0000-00000A080000}"/>
    <cellStyle name="60% - Accent4 2 2 4" xfId="2060" xr:uid="{00000000-0005-0000-0000-00000B080000}"/>
    <cellStyle name="60% - Accent4 2 2_Conciliação+Udinese+02-2011" xfId="2061" xr:uid="{00000000-0005-0000-0000-00000C080000}"/>
    <cellStyle name="60% - Accent4 2 3" xfId="2062" xr:uid="{00000000-0005-0000-0000-00000D080000}"/>
    <cellStyle name="60% - Accent4 2 4" xfId="2063" xr:uid="{00000000-0005-0000-0000-00000E080000}"/>
    <cellStyle name="60% - Accent4 2 5" xfId="2064" xr:uid="{00000000-0005-0000-0000-00000F080000}"/>
    <cellStyle name="60% - Accent4 2 6" xfId="2065" xr:uid="{00000000-0005-0000-0000-000010080000}"/>
    <cellStyle name="60% - Accent4 2 6 2" xfId="2066" xr:uid="{00000000-0005-0000-0000-000011080000}"/>
    <cellStyle name="60% - Accent4 2 6 3" xfId="2067" xr:uid="{00000000-0005-0000-0000-000012080000}"/>
    <cellStyle name="60% - Accent4 2 6_Conciliação+Udinese+02-2011" xfId="2068" xr:uid="{00000000-0005-0000-0000-000013080000}"/>
    <cellStyle name="60% - Accent4 2 7" xfId="2069" xr:uid="{00000000-0005-0000-0000-000014080000}"/>
    <cellStyle name="60% - Accent4 3" xfId="2070" xr:uid="{00000000-0005-0000-0000-000015080000}"/>
    <cellStyle name="60% - Accent4 4" xfId="2071" xr:uid="{00000000-0005-0000-0000-000016080000}"/>
    <cellStyle name="60% - Accent4 5" xfId="2072" xr:uid="{00000000-0005-0000-0000-000017080000}"/>
    <cellStyle name="60% - Accent4 6" xfId="2073" xr:uid="{00000000-0005-0000-0000-000018080000}"/>
    <cellStyle name="60% - Accent4 7" xfId="2074" xr:uid="{00000000-0005-0000-0000-000019080000}"/>
    <cellStyle name="60% - Accent4 8" xfId="2075" xr:uid="{00000000-0005-0000-0000-00001A080000}"/>
    <cellStyle name="60% - Accent4 9" xfId="2076" xr:uid="{00000000-0005-0000-0000-00001B080000}"/>
    <cellStyle name="60% - Accent5" xfId="2077" xr:uid="{00000000-0005-0000-0000-00001C080000}"/>
    <cellStyle name="60% - Accent5 2" xfId="2078" xr:uid="{00000000-0005-0000-0000-00001D080000}"/>
    <cellStyle name="60% - Accent5 2 2" xfId="2079" xr:uid="{00000000-0005-0000-0000-00001E080000}"/>
    <cellStyle name="60% - Accent5 2 2 2" xfId="2080" xr:uid="{00000000-0005-0000-0000-00001F080000}"/>
    <cellStyle name="60% - Accent5 2 2 2 2" xfId="2081" xr:uid="{00000000-0005-0000-0000-000020080000}"/>
    <cellStyle name="60% - Accent5 2 2 2 3" xfId="2082" xr:uid="{00000000-0005-0000-0000-000021080000}"/>
    <cellStyle name="60% - Accent5 2 2 3" xfId="2083" xr:uid="{00000000-0005-0000-0000-000022080000}"/>
    <cellStyle name="60% - Accent5 2 2 4" xfId="2084" xr:uid="{00000000-0005-0000-0000-000023080000}"/>
    <cellStyle name="60% - Accent5 2 2_Conciliação+Udinese+02-2011" xfId="2085" xr:uid="{00000000-0005-0000-0000-000024080000}"/>
    <cellStyle name="60% - Accent5 2 3" xfId="2086" xr:uid="{00000000-0005-0000-0000-000025080000}"/>
    <cellStyle name="60% - Accent5 2 4" xfId="2087" xr:uid="{00000000-0005-0000-0000-000026080000}"/>
    <cellStyle name="60% - Accent5 2 5" xfId="2088" xr:uid="{00000000-0005-0000-0000-000027080000}"/>
    <cellStyle name="60% - Accent5 2 6" xfId="2089" xr:uid="{00000000-0005-0000-0000-000028080000}"/>
    <cellStyle name="60% - Accent5 2 6 2" xfId="2090" xr:uid="{00000000-0005-0000-0000-000029080000}"/>
    <cellStyle name="60% - Accent5 2 6 3" xfId="2091" xr:uid="{00000000-0005-0000-0000-00002A080000}"/>
    <cellStyle name="60% - Accent5 2 6_Conciliação+Udinese+02-2011" xfId="2092" xr:uid="{00000000-0005-0000-0000-00002B080000}"/>
    <cellStyle name="60% - Accent5 2 7" xfId="2093" xr:uid="{00000000-0005-0000-0000-00002C080000}"/>
    <cellStyle name="60% - Accent5 3" xfId="2094" xr:uid="{00000000-0005-0000-0000-00002D080000}"/>
    <cellStyle name="60% - Accent5 4" xfId="2095" xr:uid="{00000000-0005-0000-0000-00002E080000}"/>
    <cellStyle name="60% - Accent5 5" xfId="2096" xr:uid="{00000000-0005-0000-0000-00002F080000}"/>
    <cellStyle name="60% - Accent5 6" xfId="2097" xr:uid="{00000000-0005-0000-0000-000030080000}"/>
    <cellStyle name="60% - Accent5 7" xfId="2098" xr:uid="{00000000-0005-0000-0000-000031080000}"/>
    <cellStyle name="60% - Accent5 8" xfId="2099" xr:uid="{00000000-0005-0000-0000-000032080000}"/>
    <cellStyle name="60% - Accent5 9" xfId="2100" xr:uid="{00000000-0005-0000-0000-000033080000}"/>
    <cellStyle name="60% - Accent6" xfId="2101" xr:uid="{00000000-0005-0000-0000-000034080000}"/>
    <cellStyle name="60% - Accent6 2" xfId="2102" xr:uid="{00000000-0005-0000-0000-000035080000}"/>
    <cellStyle name="60% - Accent6 2 2" xfId="2103" xr:uid="{00000000-0005-0000-0000-000036080000}"/>
    <cellStyle name="60% - Accent6 2 2 2" xfId="2104" xr:uid="{00000000-0005-0000-0000-000037080000}"/>
    <cellStyle name="60% - Accent6 2 2 2 2" xfId="2105" xr:uid="{00000000-0005-0000-0000-000038080000}"/>
    <cellStyle name="60% - Accent6 2 2 2 3" xfId="2106" xr:uid="{00000000-0005-0000-0000-000039080000}"/>
    <cellStyle name="60% - Accent6 2 2 3" xfId="2107" xr:uid="{00000000-0005-0000-0000-00003A080000}"/>
    <cellStyle name="60% - Accent6 2 2 4" xfId="2108" xr:uid="{00000000-0005-0000-0000-00003B080000}"/>
    <cellStyle name="60% - Accent6 2 2_Conciliação+Udinese+02-2011" xfId="2109" xr:uid="{00000000-0005-0000-0000-00003C080000}"/>
    <cellStyle name="60% - Accent6 2 3" xfId="2110" xr:uid="{00000000-0005-0000-0000-00003D080000}"/>
    <cellStyle name="60% - Accent6 2 4" xfId="2111" xr:uid="{00000000-0005-0000-0000-00003E080000}"/>
    <cellStyle name="60% - Accent6 2 5" xfId="2112" xr:uid="{00000000-0005-0000-0000-00003F080000}"/>
    <cellStyle name="60% - Accent6 2 6" xfId="2113" xr:uid="{00000000-0005-0000-0000-000040080000}"/>
    <cellStyle name="60% - Accent6 2 6 2" xfId="2114" xr:uid="{00000000-0005-0000-0000-000041080000}"/>
    <cellStyle name="60% - Accent6 2 6 3" xfId="2115" xr:uid="{00000000-0005-0000-0000-000042080000}"/>
    <cellStyle name="60% - Accent6 2 6_Conciliação+Udinese+02-2011" xfId="2116" xr:uid="{00000000-0005-0000-0000-000043080000}"/>
    <cellStyle name="60% - Accent6 2 7" xfId="2117" xr:uid="{00000000-0005-0000-0000-000044080000}"/>
    <cellStyle name="60% - Accent6 3" xfId="2118" xr:uid="{00000000-0005-0000-0000-000045080000}"/>
    <cellStyle name="60% - Accent6 4" xfId="2119" xr:uid="{00000000-0005-0000-0000-000046080000}"/>
    <cellStyle name="60% - Accent6 5" xfId="2120" xr:uid="{00000000-0005-0000-0000-000047080000}"/>
    <cellStyle name="60% - Accent6 6" xfId="2121" xr:uid="{00000000-0005-0000-0000-000048080000}"/>
    <cellStyle name="60% - Accent6 7" xfId="2122" xr:uid="{00000000-0005-0000-0000-000049080000}"/>
    <cellStyle name="60% - Accent6 8" xfId="2123" xr:uid="{00000000-0005-0000-0000-00004A080000}"/>
    <cellStyle name="60% - Accent6 9" xfId="2124" xr:uid="{00000000-0005-0000-0000-00004B080000}"/>
    <cellStyle name="60% - Ênfase1" xfId="2125" xr:uid="{00000000-0005-0000-0000-00004C080000}"/>
    <cellStyle name="60% - Ênfase1 2 2" xfId="2126" xr:uid="{00000000-0005-0000-0000-00004D080000}"/>
    <cellStyle name="60% - Ênfase1 3 2" xfId="2127" xr:uid="{00000000-0005-0000-0000-00004E080000}"/>
    <cellStyle name="60% - Ênfase1 4 2" xfId="2128" xr:uid="{00000000-0005-0000-0000-00004F080000}"/>
    <cellStyle name="60% - Ênfase1 5 2" xfId="2129" xr:uid="{00000000-0005-0000-0000-000050080000}"/>
    <cellStyle name="60% - Ênfase1 6 2" xfId="2130" xr:uid="{00000000-0005-0000-0000-000051080000}"/>
    <cellStyle name="60% - Ênfase1 7 2" xfId="2131" xr:uid="{00000000-0005-0000-0000-000052080000}"/>
    <cellStyle name="60% - Ênfase1 8 2" xfId="2132" xr:uid="{00000000-0005-0000-0000-000053080000}"/>
    <cellStyle name="60% - Ênfase2" xfId="2133" xr:uid="{00000000-0005-0000-0000-000054080000}"/>
    <cellStyle name="60% - Ênfase2 2 2" xfId="2134" xr:uid="{00000000-0005-0000-0000-000055080000}"/>
    <cellStyle name="60% - Ênfase2 3 2" xfId="2135" xr:uid="{00000000-0005-0000-0000-000056080000}"/>
    <cellStyle name="60% - Ênfase2 4 2" xfId="2136" xr:uid="{00000000-0005-0000-0000-000057080000}"/>
    <cellStyle name="60% - Ênfase2 5 2" xfId="2137" xr:uid="{00000000-0005-0000-0000-000058080000}"/>
    <cellStyle name="60% - Ênfase2 6 2" xfId="2138" xr:uid="{00000000-0005-0000-0000-000059080000}"/>
    <cellStyle name="60% - Ênfase2 7 2" xfId="2139" xr:uid="{00000000-0005-0000-0000-00005A080000}"/>
    <cellStyle name="60% - Ênfase2 8 2" xfId="2140" xr:uid="{00000000-0005-0000-0000-00005B080000}"/>
    <cellStyle name="60% - Ênfase3" xfId="2141" xr:uid="{00000000-0005-0000-0000-00005C080000}"/>
    <cellStyle name="60% - Ênfase3 2" xfId="2142" xr:uid="{00000000-0005-0000-0000-00005D080000}"/>
    <cellStyle name="60% - Ênfase3 2 2" xfId="2143" xr:uid="{00000000-0005-0000-0000-00005E080000}"/>
    <cellStyle name="60% - Ênfase3 3" xfId="2144" xr:uid="{00000000-0005-0000-0000-00005F080000}"/>
    <cellStyle name="60% - Ênfase3 3 2" xfId="2145" xr:uid="{00000000-0005-0000-0000-000060080000}"/>
    <cellStyle name="60% - Ênfase3 4 2" xfId="2146" xr:uid="{00000000-0005-0000-0000-000061080000}"/>
    <cellStyle name="60% - Ênfase3 5 2" xfId="2147" xr:uid="{00000000-0005-0000-0000-000062080000}"/>
    <cellStyle name="60% - Ênfase3 6 2" xfId="2148" xr:uid="{00000000-0005-0000-0000-000063080000}"/>
    <cellStyle name="60% - Ênfase3 7 2" xfId="2149" xr:uid="{00000000-0005-0000-0000-000064080000}"/>
    <cellStyle name="60% - Ênfase3 8 2" xfId="2150" xr:uid="{00000000-0005-0000-0000-000065080000}"/>
    <cellStyle name="60% - Ênfase4" xfId="2151" xr:uid="{00000000-0005-0000-0000-000066080000}"/>
    <cellStyle name="60% - Ênfase4 2" xfId="2152" xr:uid="{00000000-0005-0000-0000-000067080000}"/>
    <cellStyle name="60% - Ênfase4 2 2" xfId="2153" xr:uid="{00000000-0005-0000-0000-000068080000}"/>
    <cellStyle name="60% - Ênfase4 3" xfId="2154" xr:uid="{00000000-0005-0000-0000-000069080000}"/>
    <cellStyle name="60% - Ênfase4 3 2" xfId="2155" xr:uid="{00000000-0005-0000-0000-00006A080000}"/>
    <cellStyle name="60% - Ênfase4 4 2" xfId="2156" xr:uid="{00000000-0005-0000-0000-00006B080000}"/>
    <cellStyle name="60% - Ênfase4 5 2" xfId="2157" xr:uid="{00000000-0005-0000-0000-00006C080000}"/>
    <cellStyle name="60% - Ênfase4 6 2" xfId="2158" xr:uid="{00000000-0005-0000-0000-00006D080000}"/>
    <cellStyle name="60% - Ênfase4 7 2" xfId="2159" xr:uid="{00000000-0005-0000-0000-00006E080000}"/>
    <cellStyle name="60% - Ênfase4 8 2" xfId="2160" xr:uid="{00000000-0005-0000-0000-00006F080000}"/>
    <cellStyle name="60% - Ênfase5" xfId="2161" xr:uid="{00000000-0005-0000-0000-000070080000}"/>
    <cellStyle name="60% - Ênfase5 2 2" xfId="2162" xr:uid="{00000000-0005-0000-0000-000071080000}"/>
    <cellStyle name="60% - Ênfase5 3 2" xfId="2163" xr:uid="{00000000-0005-0000-0000-000072080000}"/>
    <cellStyle name="60% - Ênfase5 4 2" xfId="2164" xr:uid="{00000000-0005-0000-0000-000073080000}"/>
    <cellStyle name="60% - Ênfase5 5 2" xfId="2165" xr:uid="{00000000-0005-0000-0000-000074080000}"/>
    <cellStyle name="60% - Ênfase5 6 2" xfId="2166" xr:uid="{00000000-0005-0000-0000-000075080000}"/>
    <cellStyle name="60% - Ênfase5 7 2" xfId="2167" xr:uid="{00000000-0005-0000-0000-000076080000}"/>
    <cellStyle name="60% - Ênfase5 8 2" xfId="2168" xr:uid="{00000000-0005-0000-0000-000077080000}"/>
    <cellStyle name="60% - Ênfase6" xfId="2169" xr:uid="{00000000-0005-0000-0000-000078080000}"/>
    <cellStyle name="60% - Ênfase6 2" xfId="2170" xr:uid="{00000000-0005-0000-0000-000079080000}"/>
    <cellStyle name="60% - Ênfase6 2 2" xfId="2171" xr:uid="{00000000-0005-0000-0000-00007A080000}"/>
    <cellStyle name="60% - Ênfase6 3" xfId="2172" xr:uid="{00000000-0005-0000-0000-00007B080000}"/>
    <cellStyle name="60% - Ênfase6 3 2" xfId="2173" xr:uid="{00000000-0005-0000-0000-00007C080000}"/>
    <cellStyle name="60% - Ênfase6 4 2" xfId="2174" xr:uid="{00000000-0005-0000-0000-00007D080000}"/>
    <cellStyle name="60% - Ênfase6 5 2" xfId="2175" xr:uid="{00000000-0005-0000-0000-00007E080000}"/>
    <cellStyle name="60% - Ênfase6 6 2" xfId="2176" xr:uid="{00000000-0005-0000-0000-00007F080000}"/>
    <cellStyle name="60% - Ênfase6 7 2" xfId="2177" xr:uid="{00000000-0005-0000-0000-000080080000}"/>
    <cellStyle name="60% - Ênfase6 8 2" xfId="2178" xr:uid="{00000000-0005-0000-0000-000081080000}"/>
    <cellStyle name="Accent1" xfId="2179" xr:uid="{00000000-0005-0000-0000-000082080000}"/>
    <cellStyle name="Accent1 2" xfId="2180" xr:uid="{00000000-0005-0000-0000-000083080000}"/>
    <cellStyle name="Accent1 2 2" xfId="2181" xr:uid="{00000000-0005-0000-0000-000084080000}"/>
    <cellStyle name="Accent1 2 2 2" xfId="2182" xr:uid="{00000000-0005-0000-0000-000085080000}"/>
    <cellStyle name="Accent1 2 2 2 2" xfId="2183" xr:uid="{00000000-0005-0000-0000-000086080000}"/>
    <cellStyle name="Accent1 2 2 2 3" xfId="2184" xr:uid="{00000000-0005-0000-0000-000087080000}"/>
    <cellStyle name="Accent1 2 2 3" xfId="2185" xr:uid="{00000000-0005-0000-0000-000088080000}"/>
    <cellStyle name="Accent1 2 2 4" xfId="2186" xr:uid="{00000000-0005-0000-0000-000089080000}"/>
    <cellStyle name="Accent1 2 2_Conciliação+Udinese+02-2011" xfId="2187" xr:uid="{00000000-0005-0000-0000-00008A080000}"/>
    <cellStyle name="Accent1 2 3" xfId="2188" xr:uid="{00000000-0005-0000-0000-00008B080000}"/>
    <cellStyle name="Accent1 2 4" xfId="2189" xr:uid="{00000000-0005-0000-0000-00008C080000}"/>
    <cellStyle name="Accent1 2 5" xfId="2190" xr:uid="{00000000-0005-0000-0000-00008D080000}"/>
    <cellStyle name="Accent1 2 6" xfId="2191" xr:uid="{00000000-0005-0000-0000-00008E080000}"/>
    <cellStyle name="Accent1 2 6 2" xfId="2192" xr:uid="{00000000-0005-0000-0000-00008F080000}"/>
    <cellStyle name="Accent1 2 6 3" xfId="2193" xr:uid="{00000000-0005-0000-0000-000090080000}"/>
    <cellStyle name="Accent1 2 6_Conciliação+Udinese+02-2011" xfId="2194" xr:uid="{00000000-0005-0000-0000-000091080000}"/>
    <cellStyle name="Accent1 2 7" xfId="2195" xr:uid="{00000000-0005-0000-0000-000092080000}"/>
    <cellStyle name="Accent1 3" xfId="2196" xr:uid="{00000000-0005-0000-0000-000093080000}"/>
    <cellStyle name="Accent1 4" xfId="2197" xr:uid="{00000000-0005-0000-0000-000094080000}"/>
    <cellStyle name="Accent1 5" xfId="2198" xr:uid="{00000000-0005-0000-0000-000095080000}"/>
    <cellStyle name="Accent1 6" xfId="2199" xr:uid="{00000000-0005-0000-0000-000096080000}"/>
    <cellStyle name="Accent1 7" xfId="2200" xr:uid="{00000000-0005-0000-0000-000097080000}"/>
    <cellStyle name="Accent1 8" xfId="2201" xr:uid="{00000000-0005-0000-0000-000098080000}"/>
    <cellStyle name="Accent1 9" xfId="2202" xr:uid="{00000000-0005-0000-0000-000099080000}"/>
    <cellStyle name="Accent2" xfId="2203" xr:uid="{00000000-0005-0000-0000-00009A080000}"/>
    <cellStyle name="Accent2 2" xfId="2204" xr:uid="{00000000-0005-0000-0000-00009B080000}"/>
    <cellStyle name="Accent2 2 2" xfId="2205" xr:uid="{00000000-0005-0000-0000-00009C080000}"/>
    <cellStyle name="Accent2 2 2 2" xfId="2206" xr:uid="{00000000-0005-0000-0000-00009D080000}"/>
    <cellStyle name="Accent2 2 2 2 2" xfId="2207" xr:uid="{00000000-0005-0000-0000-00009E080000}"/>
    <cellStyle name="Accent2 2 2 2 3" xfId="2208" xr:uid="{00000000-0005-0000-0000-00009F080000}"/>
    <cellStyle name="Accent2 2 2 3" xfId="2209" xr:uid="{00000000-0005-0000-0000-0000A0080000}"/>
    <cellStyle name="Accent2 2 2 4" xfId="2210" xr:uid="{00000000-0005-0000-0000-0000A1080000}"/>
    <cellStyle name="Accent2 2 2_Conciliação+Udinese+02-2011" xfId="2211" xr:uid="{00000000-0005-0000-0000-0000A2080000}"/>
    <cellStyle name="Accent2 2 3" xfId="2212" xr:uid="{00000000-0005-0000-0000-0000A3080000}"/>
    <cellStyle name="Accent2 2 4" xfId="2213" xr:uid="{00000000-0005-0000-0000-0000A4080000}"/>
    <cellStyle name="Accent2 2 5" xfId="2214" xr:uid="{00000000-0005-0000-0000-0000A5080000}"/>
    <cellStyle name="Accent2 2 6" xfId="2215" xr:uid="{00000000-0005-0000-0000-0000A6080000}"/>
    <cellStyle name="Accent2 2 6 2" xfId="2216" xr:uid="{00000000-0005-0000-0000-0000A7080000}"/>
    <cellStyle name="Accent2 2 6 3" xfId="2217" xr:uid="{00000000-0005-0000-0000-0000A8080000}"/>
    <cellStyle name="Accent2 2 6_Conciliação+Udinese+02-2011" xfId="2218" xr:uid="{00000000-0005-0000-0000-0000A9080000}"/>
    <cellStyle name="Accent2 2 7" xfId="2219" xr:uid="{00000000-0005-0000-0000-0000AA080000}"/>
    <cellStyle name="Accent2 3" xfId="2220" xr:uid="{00000000-0005-0000-0000-0000AB080000}"/>
    <cellStyle name="Accent2 4" xfId="2221" xr:uid="{00000000-0005-0000-0000-0000AC080000}"/>
    <cellStyle name="Accent2 5" xfId="2222" xr:uid="{00000000-0005-0000-0000-0000AD080000}"/>
    <cellStyle name="Accent2 6" xfId="2223" xr:uid="{00000000-0005-0000-0000-0000AE080000}"/>
    <cellStyle name="Accent2 7" xfId="2224" xr:uid="{00000000-0005-0000-0000-0000AF080000}"/>
    <cellStyle name="Accent2 8" xfId="2225" xr:uid="{00000000-0005-0000-0000-0000B0080000}"/>
    <cellStyle name="Accent2 9" xfId="2226" xr:uid="{00000000-0005-0000-0000-0000B1080000}"/>
    <cellStyle name="Accent3" xfId="2227" xr:uid="{00000000-0005-0000-0000-0000B2080000}"/>
    <cellStyle name="Accent3 2" xfId="2228" xr:uid="{00000000-0005-0000-0000-0000B3080000}"/>
    <cellStyle name="Accent3 2 2" xfId="2229" xr:uid="{00000000-0005-0000-0000-0000B4080000}"/>
    <cellStyle name="Accent3 2 2 2" xfId="2230" xr:uid="{00000000-0005-0000-0000-0000B5080000}"/>
    <cellStyle name="Accent3 2 2 2 2" xfId="2231" xr:uid="{00000000-0005-0000-0000-0000B6080000}"/>
    <cellStyle name="Accent3 2 2 2 3" xfId="2232" xr:uid="{00000000-0005-0000-0000-0000B7080000}"/>
    <cellStyle name="Accent3 2 2 3" xfId="2233" xr:uid="{00000000-0005-0000-0000-0000B8080000}"/>
    <cellStyle name="Accent3 2 2 4" xfId="2234" xr:uid="{00000000-0005-0000-0000-0000B9080000}"/>
    <cellStyle name="Accent3 2 2_Conciliação+Udinese+02-2011" xfId="2235" xr:uid="{00000000-0005-0000-0000-0000BA080000}"/>
    <cellStyle name="Accent3 2 3" xfId="2236" xr:uid="{00000000-0005-0000-0000-0000BB080000}"/>
    <cellStyle name="Accent3 2 4" xfId="2237" xr:uid="{00000000-0005-0000-0000-0000BC080000}"/>
    <cellStyle name="Accent3 2 5" xfId="2238" xr:uid="{00000000-0005-0000-0000-0000BD080000}"/>
    <cellStyle name="Accent3 2 6" xfId="2239" xr:uid="{00000000-0005-0000-0000-0000BE080000}"/>
    <cellStyle name="Accent3 2 6 2" xfId="2240" xr:uid="{00000000-0005-0000-0000-0000BF080000}"/>
    <cellStyle name="Accent3 2 6 3" xfId="2241" xr:uid="{00000000-0005-0000-0000-0000C0080000}"/>
    <cellStyle name="Accent3 2 6_Conciliação+Udinese+02-2011" xfId="2242" xr:uid="{00000000-0005-0000-0000-0000C1080000}"/>
    <cellStyle name="Accent3 2 7" xfId="2243" xr:uid="{00000000-0005-0000-0000-0000C2080000}"/>
    <cellStyle name="Accent3 3" xfId="2244" xr:uid="{00000000-0005-0000-0000-0000C3080000}"/>
    <cellStyle name="Accent3 4" xfId="2245" xr:uid="{00000000-0005-0000-0000-0000C4080000}"/>
    <cellStyle name="Accent3 5" xfId="2246" xr:uid="{00000000-0005-0000-0000-0000C5080000}"/>
    <cellStyle name="Accent3 6" xfId="2247" xr:uid="{00000000-0005-0000-0000-0000C6080000}"/>
    <cellStyle name="Accent3 7" xfId="2248" xr:uid="{00000000-0005-0000-0000-0000C7080000}"/>
    <cellStyle name="Accent3 8" xfId="2249" xr:uid="{00000000-0005-0000-0000-0000C8080000}"/>
    <cellStyle name="Accent3 9" xfId="2250" xr:uid="{00000000-0005-0000-0000-0000C9080000}"/>
    <cellStyle name="Accent4" xfId="2251" xr:uid="{00000000-0005-0000-0000-0000CA080000}"/>
    <cellStyle name="Accent4 2" xfId="2252" xr:uid="{00000000-0005-0000-0000-0000CB080000}"/>
    <cellStyle name="Accent4 2 2" xfId="2253" xr:uid="{00000000-0005-0000-0000-0000CC080000}"/>
    <cellStyle name="Accent4 2 2 2" xfId="2254" xr:uid="{00000000-0005-0000-0000-0000CD080000}"/>
    <cellStyle name="Accent4 2 2 2 2" xfId="2255" xr:uid="{00000000-0005-0000-0000-0000CE080000}"/>
    <cellStyle name="Accent4 2 2 2 3" xfId="2256" xr:uid="{00000000-0005-0000-0000-0000CF080000}"/>
    <cellStyle name="Accent4 2 2 3" xfId="2257" xr:uid="{00000000-0005-0000-0000-0000D0080000}"/>
    <cellStyle name="Accent4 2 2 4" xfId="2258" xr:uid="{00000000-0005-0000-0000-0000D1080000}"/>
    <cellStyle name="Accent4 2 2_Conciliação+Udinese+02-2011" xfId="2259" xr:uid="{00000000-0005-0000-0000-0000D2080000}"/>
    <cellStyle name="Accent4 2 3" xfId="2260" xr:uid="{00000000-0005-0000-0000-0000D3080000}"/>
    <cellStyle name="Accent4 2 4" xfId="2261" xr:uid="{00000000-0005-0000-0000-0000D4080000}"/>
    <cellStyle name="Accent4 2 5" xfId="2262" xr:uid="{00000000-0005-0000-0000-0000D5080000}"/>
    <cellStyle name="Accent4 2 6" xfId="2263" xr:uid="{00000000-0005-0000-0000-0000D6080000}"/>
    <cellStyle name="Accent4 2 6 2" xfId="2264" xr:uid="{00000000-0005-0000-0000-0000D7080000}"/>
    <cellStyle name="Accent4 2 6 3" xfId="2265" xr:uid="{00000000-0005-0000-0000-0000D8080000}"/>
    <cellStyle name="Accent4 2 6_Conciliação+Udinese+02-2011" xfId="2266" xr:uid="{00000000-0005-0000-0000-0000D9080000}"/>
    <cellStyle name="Accent4 2 7" xfId="2267" xr:uid="{00000000-0005-0000-0000-0000DA080000}"/>
    <cellStyle name="Accent4 3" xfId="2268" xr:uid="{00000000-0005-0000-0000-0000DB080000}"/>
    <cellStyle name="Accent4 4" xfId="2269" xr:uid="{00000000-0005-0000-0000-0000DC080000}"/>
    <cellStyle name="Accent4 5" xfId="2270" xr:uid="{00000000-0005-0000-0000-0000DD080000}"/>
    <cellStyle name="Accent4 6" xfId="2271" xr:uid="{00000000-0005-0000-0000-0000DE080000}"/>
    <cellStyle name="Accent4 7" xfId="2272" xr:uid="{00000000-0005-0000-0000-0000DF080000}"/>
    <cellStyle name="Accent4 8" xfId="2273" xr:uid="{00000000-0005-0000-0000-0000E0080000}"/>
    <cellStyle name="Accent4 9" xfId="2274" xr:uid="{00000000-0005-0000-0000-0000E1080000}"/>
    <cellStyle name="Accent5" xfId="2275" xr:uid="{00000000-0005-0000-0000-0000E2080000}"/>
    <cellStyle name="Accent5 2" xfId="2276" xr:uid="{00000000-0005-0000-0000-0000E3080000}"/>
    <cellStyle name="Accent5 2 2" xfId="2277" xr:uid="{00000000-0005-0000-0000-0000E4080000}"/>
    <cellStyle name="Accent5 2 3" xfId="2278" xr:uid="{00000000-0005-0000-0000-0000E5080000}"/>
    <cellStyle name="Accent5 2 4" xfId="2279" xr:uid="{00000000-0005-0000-0000-0000E6080000}"/>
    <cellStyle name="Accent5 2 5" xfId="2280" xr:uid="{00000000-0005-0000-0000-0000E7080000}"/>
    <cellStyle name="Accent5 3" xfId="2281" xr:uid="{00000000-0005-0000-0000-0000E8080000}"/>
    <cellStyle name="Accent5 4" xfId="2282" xr:uid="{00000000-0005-0000-0000-0000E9080000}"/>
    <cellStyle name="Accent5 5" xfId="2283" xr:uid="{00000000-0005-0000-0000-0000EA080000}"/>
    <cellStyle name="Accent5 6" xfId="2284" xr:uid="{00000000-0005-0000-0000-0000EB080000}"/>
    <cellStyle name="Accent5 7" xfId="2285" xr:uid="{00000000-0005-0000-0000-0000EC080000}"/>
    <cellStyle name="Accent5 8" xfId="2286" xr:uid="{00000000-0005-0000-0000-0000ED080000}"/>
    <cellStyle name="Accent5 9" xfId="2287" xr:uid="{00000000-0005-0000-0000-0000EE080000}"/>
    <cellStyle name="Accent6" xfId="2288" xr:uid="{00000000-0005-0000-0000-0000EF080000}"/>
    <cellStyle name="Accent6 2" xfId="2289" xr:uid="{00000000-0005-0000-0000-0000F0080000}"/>
    <cellStyle name="Accent6 2 2" xfId="2290" xr:uid="{00000000-0005-0000-0000-0000F1080000}"/>
    <cellStyle name="Accent6 2 2 2" xfId="2291" xr:uid="{00000000-0005-0000-0000-0000F2080000}"/>
    <cellStyle name="Accent6 2 2 2 2" xfId="2292" xr:uid="{00000000-0005-0000-0000-0000F3080000}"/>
    <cellStyle name="Accent6 2 2 2 3" xfId="2293" xr:uid="{00000000-0005-0000-0000-0000F4080000}"/>
    <cellStyle name="Accent6 2 2 3" xfId="2294" xr:uid="{00000000-0005-0000-0000-0000F5080000}"/>
    <cellStyle name="Accent6 2 2 4" xfId="2295" xr:uid="{00000000-0005-0000-0000-0000F6080000}"/>
    <cellStyle name="Accent6 2 2_Conciliação+Udinese+02-2011" xfId="2296" xr:uid="{00000000-0005-0000-0000-0000F7080000}"/>
    <cellStyle name="Accent6 2 3" xfId="2297" xr:uid="{00000000-0005-0000-0000-0000F8080000}"/>
    <cellStyle name="Accent6 2 4" xfId="2298" xr:uid="{00000000-0005-0000-0000-0000F9080000}"/>
    <cellStyle name="Accent6 2 5" xfId="2299" xr:uid="{00000000-0005-0000-0000-0000FA080000}"/>
    <cellStyle name="Accent6 2 6" xfId="2300" xr:uid="{00000000-0005-0000-0000-0000FB080000}"/>
    <cellStyle name="Accent6 2 6 2" xfId="2301" xr:uid="{00000000-0005-0000-0000-0000FC080000}"/>
    <cellStyle name="Accent6 2 6 3" xfId="2302" xr:uid="{00000000-0005-0000-0000-0000FD080000}"/>
    <cellStyle name="Accent6 2 6_Conciliação+Udinese+02-2011" xfId="2303" xr:uid="{00000000-0005-0000-0000-0000FE080000}"/>
    <cellStyle name="Accent6 2 7" xfId="2304" xr:uid="{00000000-0005-0000-0000-0000FF080000}"/>
    <cellStyle name="Accent6 3" xfId="2305" xr:uid="{00000000-0005-0000-0000-000000090000}"/>
    <cellStyle name="Accent6 4" xfId="2306" xr:uid="{00000000-0005-0000-0000-000001090000}"/>
    <cellStyle name="Accent6 5" xfId="2307" xr:uid="{00000000-0005-0000-0000-000002090000}"/>
    <cellStyle name="Accent6 6" xfId="2308" xr:uid="{00000000-0005-0000-0000-000003090000}"/>
    <cellStyle name="Accent6 7" xfId="2309" xr:uid="{00000000-0005-0000-0000-000004090000}"/>
    <cellStyle name="Accent6 8" xfId="2310" xr:uid="{00000000-0005-0000-0000-000005090000}"/>
    <cellStyle name="Accent6 9" xfId="2311" xr:uid="{00000000-0005-0000-0000-000006090000}"/>
    <cellStyle name="Actual Date" xfId="2312" xr:uid="{00000000-0005-0000-0000-000007090000}"/>
    <cellStyle name="Actual Date 2" xfId="2313" xr:uid="{00000000-0005-0000-0000-000008090000}"/>
    <cellStyle name="Bad" xfId="2314" xr:uid="{00000000-0005-0000-0000-000009090000}"/>
    <cellStyle name="Bad 2" xfId="2315" xr:uid="{00000000-0005-0000-0000-00000A090000}"/>
    <cellStyle name="Bad 2 2" xfId="2316" xr:uid="{00000000-0005-0000-0000-00000B090000}"/>
    <cellStyle name="Bad 2 2 2" xfId="2317" xr:uid="{00000000-0005-0000-0000-00000C090000}"/>
    <cellStyle name="Bad 2 2 2 2" xfId="2318" xr:uid="{00000000-0005-0000-0000-00000D090000}"/>
    <cellStyle name="Bad 2 2 2 3" xfId="2319" xr:uid="{00000000-0005-0000-0000-00000E090000}"/>
    <cellStyle name="Bad 2 2 3" xfId="2320" xr:uid="{00000000-0005-0000-0000-00000F090000}"/>
    <cellStyle name="Bad 2 2 4" xfId="2321" xr:uid="{00000000-0005-0000-0000-000010090000}"/>
    <cellStyle name="Bad 2 2_Conciliação+Udinese+02-2011" xfId="2322" xr:uid="{00000000-0005-0000-0000-000011090000}"/>
    <cellStyle name="Bad 2 3" xfId="2323" xr:uid="{00000000-0005-0000-0000-000012090000}"/>
    <cellStyle name="Bad 2 4" xfId="2324" xr:uid="{00000000-0005-0000-0000-000013090000}"/>
    <cellStyle name="Bad 2 5" xfId="2325" xr:uid="{00000000-0005-0000-0000-000014090000}"/>
    <cellStyle name="Bad 2 6" xfId="2326" xr:uid="{00000000-0005-0000-0000-000015090000}"/>
    <cellStyle name="Bad 2 6 2" xfId="2327" xr:uid="{00000000-0005-0000-0000-000016090000}"/>
    <cellStyle name="Bad 2 6 3" xfId="2328" xr:uid="{00000000-0005-0000-0000-000017090000}"/>
    <cellStyle name="Bad 2 6_Conciliação+Udinese+02-2011" xfId="2329" xr:uid="{00000000-0005-0000-0000-000018090000}"/>
    <cellStyle name="Bad 2 7" xfId="2330" xr:uid="{00000000-0005-0000-0000-000019090000}"/>
    <cellStyle name="Bad 3" xfId="2331" xr:uid="{00000000-0005-0000-0000-00001A090000}"/>
    <cellStyle name="Bad 4" xfId="2332" xr:uid="{00000000-0005-0000-0000-00001B090000}"/>
    <cellStyle name="Bad 5" xfId="2333" xr:uid="{00000000-0005-0000-0000-00001C090000}"/>
    <cellStyle name="Bad 6" xfId="2334" xr:uid="{00000000-0005-0000-0000-00001D090000}"/>
    <cellStyle name="Bad 7" xfId="2335" xr:uid="{00000000-0005-0000-0000-00001E090000}"/>
    <cellStyle name="Bad 8" xfId="2336" xr:uid="{00000000-0005-0000-0000-00001F090000}"/>
    <cellStyle name="Bad 9" xfId="2337" xr:uid="{00000000-0005-0000-0000-000020090000}"/>
    <cellStyle name="Bom 2 2" xfId="2338" xr:uid="{00000000-0005-0000-0000-000021090000}"/>
    <cellStyle name="Bom 3 2" xfId="2339" xr:uid="{00000000-0005-0000-0000-000022090000}"/>
    <cellStyle name="Bom 4 2" xfId="2340" xr:uid="{00000000-0005-0000-0000-000023090000}"/>
    <cellStyle name="Bom 5 2" xfId="2341" xr:uid="{00000000-0005-0000-0000-000024090000}"/>
    <cellStyle name="Bom 6 2" xfId="2342" xr:uid="{00000000-0005-0000-0000-000025090000}"/>
    <cellStyle name="Bom 7 2" xfId="2343" xr:uid="{00000000-0005-0000-0000-000026090000}"/>
    <cellStyle name="Bom 8 2" xfId="2344" xr:uid="{00000000-0005-0000-0000-000027090000}"/>
    <cellStyle name="Calc Currency (0)" xfId="2345" xr:uid="{00000000-0005-0000-0000-000028090000}"/>
    <cellStyle name="Calc Currency (2)" xfId="2346" xr:uid="{00000000-0005-0000-0000-000029090000}"/>
    <cellStyle name="Calc Percent (0)" xfId="2347" xr:uid="{00000000-0005-0000-0000-00002A090000}"/>
    <cellStyle name="Calc Percent (1)" xfId="2348" xr:uid="{00000000-0005-0000-0000-00002B090000}"/>
    <cellStyle name="Calc Percent (1) 2" xfId="2349" xr:uid="{00000000-0005-0000-0000-00002C090000}"/>
    <cellStyle name="Calc Percent (2)" xfId="2350" xr:uid="{00000000-0005-0000-0000-00002D090000}"/>
    <cellStyle name="Calc Percent (2) 2" xfId="2351" xr:uid="{00000000-0005-0000-0000-00002E090000}"/>
    <cellStyle name="Calc Units (0)" xfId="2352" xr:uid="{00000000-0005-0000-0000-00002F090000}"/>
    <cellStyle name="Calc Units (1)" xfId="2353" xr:uid="{00000000-0005-0000-0000-000030090000}"/>
    <cellStyle name="Calc Units (2)" xfId="2354" xr:uid="{00000000-0005-0000-0000-000031090000}"/>
    <cellStyle name="Calculation" xfId="2355" xr:uid="{00000000-0005-0000-0000-000032090000}"/>
    <cellStyle name="Calculation 2" xfId="2356" xr:uid="{00000000-0005-0000-0000-000033090000}"/>
    <cellStyle name="Calculation 2 2" xfId="2357" xr:uid="{00000000-0005-0000-0000-000034090000}"/>
    <cellStyle name="Calculation 2 2 2" xfId="2358" xr:uid="{00000000-0005-0000-0000-000035090000}"/>
    <cellStyle name="Calculation 2 2 2 2" xfId="2359" xr:uid="{00000000-0005-0000-0000-000036090000}"/>
    <cellStyle name="Calculation 2 2 2 3" xfId="2360" xr:uid="{00000000-0005-0000-0000-000037090000}"/>
    <cellStyle name="Calculation 2 2 3" xfId="2361" xr:uid="{00000000-0005-0000-0000-000038090000}"/>
    <cellStyle name="Calculation 2 2 4" xfId="2362" xr:uid="{00000000-0005-0000-0000-000039090000}"/>
    <cellStyle name="Calculation 2 2_Conciliação+Udinese+02-2011" xfId="2363" xr:uid="{00000000-0005-0000-0000-00003A090000}"/>
    <cellStyle name="Calculation 2 3" xfId="2364" xr:uid="{00000000-0005-0000-0000-00003B090000}"/>
    <cellStyle name="Calculation 2 4" xfId="2365" xr:uid="{00000000-0005-0000-0000-00003C090000}"/>
    <cellStyle name="Calculation 2 5" xfId="2366" xr:uid="{00000000-0005-0000-0000-00003D090000}"/>
    <cellStyle name="Calculation 2 6" xfId="2367" xr:uid="{00000000-0005-0000-0000-00003E090000}"/>
    <cellStyle name="Calculation 2 6 2" xfId="2368" xr:uid="{00000000-0005-0000-0000-00003F090000}"/>
    <cellStyle name="Calculation 2 6 3" xfId="2369" xr:uid="{00000000-0005-0000-0000-000040090000}"/>
    <cellStyle name="Calculation 2 6_Conciliação+Udinese+02-2011" xfId="2370" xr:uid="{00000000-0005-0000-0000-000041090000}"/>
    <cellStyle name="Calculation 2 7" xfId="2371" xr:uid="{00000000-0005-0000-0000-000042090000}"/>
    <cellStyle name="Calculation 3" xfId="2372" xr:uid="{00000000-0005-0000-0000-000043090000}"/>
    <cellStyle name="Calculation 4" xfId="2373" xr:uid="{00000000-0005-0000-0000-000044090000}"/>
    <cellStyle name="Calculation 5" xfId="2374" xr:uid="{00000000-0005-0000-0000-000045090000}"/>
    <cellStyle name="Calculation 6" xfId="2375" xr:uid="{00000000-0005-0000-0000-000046090000}"/>
    <cellStyle name="Calculation 7" xfId="2376" xr:uid="{00000000-0005-0000-0000-000047090000}"/>
    <cellStyle name="Calculation 8" xfId="2377" xr:uid="{00000000-0005-0000-0000-000048090000}"/>
    <cellStyle name="Calculation 9" xfId="2378" xr:uid="{00000000-0005-0000-0000-000049090000}"/>
    <cellStyle name="Cálculo" xfId="2379" xr:uid="{00000000-0005-0000-0000-00004A090000}"/>
    <cellStyle name="Cálculo 2 2" xfId="2380" xr:uid="{00000000-0005-0000-0000-00004B090000}"/>
    <cellStyle name="Cálculo 3 2" xfId="2381" xr:uid="{00000000-0005-0000-0000-00004C090000}"/>
    <cellStyle name="Cálculo 4 2" xfId="2382" xr:uid="{00000000-0005-0000-0000-00004D090000}"/>
    <cellStyle name="Cálculo 5 2" xfId="2383" xr:uid="{00000000-0005-0000-0000-00004E090000}"/>
    <cellStyle name="Cálculo 6 2" xfId="2384" xr:uid="{00000000-0005-0000-0000-00004F090000}"/>
    <cellStyle name="Cálculo 7 2" xfId="2385" xr:uid="{00000000-0005-0000-0000-000050090000}"/>
    <cellStyle name="Cálculo 8 2" xfId="2386" xr:uid="{00000000-0005-0000-0000-000051090000}"/>
    <cellStyle name="Cancel" xfId="2387" xr:uid="{00000000-0005-0000-0000-000052090000}"/>
    <cellStyle name="Cancel 2" xfId="2388" xr:uid="{00000000-0005-0000-0000-000053090000}"/>
    <cellStyle name="Célula de Verificação 2 2" xfId="2389" xr:uid="{00000000-0005-0000-0000-000054090000}"/>
    <cellStyle name="Célula de Verificação 3 2" xfId="2390" xr:uid="{00000000-0005-0000-0000-000055090000}"/>
    <cellStyle name="Célula de Verificação 4 2" xfId="2391" xr:uid="{00000000-0005-0000-0000-000056090000}"/>
    <cellStyle name="Célula de Verificação 5 2" xfId="2392" xr:uid="{00000000-0005-0000-0000-000057090000}"/>
    <cellStyle name="Célula de Verificação 6 2" xfId="2393" xr:uid="{00000000-0005-0000-0000-000058090000}"/>
    <cellStyle name="Célula de Verificação 7 2" xfId="2394" xr:uid="{00000000-0005-0000-0000-000059090000}"/>
    <cellStyle name="Célula de Verificação 8 2" xfId="2395" xr:uid="{00000000-0005-0000-0000-00005A090000}"/>
    <cellStyle name="Célula Vinculada 2 2" xfId="2396" xr:uid="{00000000-0005-0000-0000-00005B090000}"/>
    <cellStyle name="Célula Vinculada 3 2" xfId="2397" xr:uid="{00000000-0005-0000-0000-00005C090000}"/>
    <cellStyle name="Célula Vinculada 4 2" xfId="2398" xr:uid="{00000000-0005-0000-0000-00005D090000}"/>
    <cellStyle name="Célula Vinculada 5 2" xfId="2399" xr:uid="{00000000-0005-0000-0000-00005E090000}"/>
    <cellStyle name="Célula Vinculada 6 2" xfId="2400" xr:uid="{00000000-0005-0000-0000-00005F090000}"/>
    <cellStyle name="Célula Vinculada 7 2" xfId="2401" xr:uid="{00000000-0005-0000-0000-000060090000}"/>
    <cellStyle name="Célula Vinculada 8 2" xfId="2402" xr:uid="{00000000-0005-0000-0000-000061090000}"/>
    <cellStyle name="Check Cell 2" xfId="2403" xr:uid="{00000000-0005-0000-0000-000062090000}"/>
    <cellStyle name="Check Cell 2 2" xfId="2404" xr:uid="{00000000-0005-0000-0000-000063090000}"/>
    <cellStyle name="Check Cell 2 3" xfId="2405" xr:uid="{00000000-0005-0000-0000-000064090000}"/>
    <cellStyle name="Check Cell 2 4" xfId="2406" xr:uid="{00000000-0005-0000-0000-000065090000}"/>
    <cellStyle name="Check Cell 2 5" xfId="2407" xr:uid="{00000000-0005-0000-0000-000066090000}"/>
    <cellStyle name="Check Cell 3" xfId="2408" xr:uid="{00000000-0005-0000-0000-000067090000}"/>
    <cellStyle name="Check Cell 4" xfId="2409" xr:uid="{00000000-0005-0000-0000-000068090000}"/>
    <cellStyle name="Check Cell 5" xfId="2410" xr:uid="{00000000-0005-0000-0000-000069090000}"/>
    <cellStyle name="Check Cell 6" xfId="2411" xr:uid="{00000000-0005-0000-0000-00006A090000}"/>
    <cellStyle name="Check Cell 7" xfId="2412" xr:uid="{00000000-0005-0000-0000-00006B090000}"/>
    <cellStyle name="Check Cell 8" xfId="2413" xr:uid="{00000000-0005-0000-0000-00006C090000}"/>
    <cellStyle name="Check Cell 9" xfId="2414" xr:uid="{00000000-0005-0000-0000-00006D090000}"/>
    <cellStyle name="Comma [00]" xfId="2415" xr:uid="{00000000-0005-0000-0000-00006E090000}"/>
    <cellStyle name="Comma 10 2" xfId="2416" xr:uid="{00000000-0005-0000-0000-00006F090000}"/>
    <cellStyle name="Comma 10 2 2" xfId="2417" xr:uid="{00000000-0005-0000-0000-000070090000}"/>
    <cellStyle name="Comma 10 3" xfId="2418" xr:uid="{00000000-0005-0000-0000-000071090000}"/>
    <cellStyle name="Comma 10 3 2" xfId="2419" xr:uid="{00000000-0005-0000-0000-000072090000}"/>
    <cellStyle name="Comma 2" xfId="2420" xr:uid="{00000000-0005-0000-0000-000073090000}"/>
    <cellStyle name="Comma 2 10" xfId="2421" xr:uid="{00000000-0005-0000-0000-000074090000}"/>
    <cellStyle name="Comma 2 10 2" xfId="2422" xr:uid="{00000000-0005-0000-0000-000075090000}"/>
    <cellStyle name="Comma 2 11" xfId="2423" xr:uid="{00000000-0005-0000-0000-000076090000}"/>
    <cellStyle name="Comma 2 11 2" xfId="2424" xr:uid="{00000000-0005-0000-0000-000077090000}"/>
    <cellStyle name="Comma 2 12" xfId="2425" xr:uid="{00000000-0005-0000-0000-000078090000}"/>
    <cellStyle name="Comma 2 12 2" xfId="2426" xr:uid="{00000000-0005-0000-0000-000079090000}"/>
    <cellStyle name="Comma 2 13" xfId="2427" xr:uid="{00000000-0005-0000-0000-00007A090000}"/>
    <cellStyle name="Comma 2 13 2" xfId="2428" xr:uid="{00000000-0005-0000-0000-00007B090000}"/>
    <cellStyle name="Comma 2 14" xfId="2429" xr:uid="{00000000-0005-0000-0000-00007C090000}"/>
    <cellStyle name="Comma 2 14 2" xfId="2430" xr:uid="{00000000-0005-0000-0000-00007D090000}"/>
    <cellStyle name="Comma 2 15" xfId="2431" xr:uid="{00000000-0005-0000-0000-00007E090000}"/>
    <cellStyle name="Comma 2 15 2" xfId="2432" xr:uid="{00000000-0005-0000-0000-00007F090000}"/>
    <cellStyle name="Comma 2 16" xfId="2433" xr:uid="{00000000-0005-0000-0000-000080090000}"/>
    <cellStyle name="Comma 2 16 2" xfId="2434" xr:uid="{00000000-0005-0000-0000-000081090000}"/>
    <cellStyle name="Comma 2 17" xfId="2435" xr:uid="{00000000-0005-0000-0000-000082090000}"/>
    <cellStyle name="Comma 2 17 2" xfId="2436" xr:uid="{00000000-0005-0000-0000-000083090000}"/>
    <cellStyle name="Comma 2 18" xfId="2437" xr:uid="{00000000-0005-0000-0000-000084090000}"/>
    <cellStyle name="Comma 2 18 2" xfId="2438" xr:uid="{00000000-0005-0000-0000-000085090000}"/>
    <cellStyle name="Comma 2 19" xfId="2439" xr:uid="{00000000-0005-0000-0000-000086090000}"/>
    <cellStyle name="Comma 2 19 2" xfId="2440" xr:uid="{00000000-0005-0000-0000-000087090000}"/>
    <cellStyle name="Comma 2 2" xfId="2441" xr:uid="{00000000-0005-0000-0000-000088090000}"/>
    <cellStyle name="Comma 2 2 2" xfId="2442" xr:uid="{00000000-0005-0000-0000-000089090000}"/>
    <cellStyle name="Comma 2 2 2 2" xfId="2443" xr:uid="{00000000-0005-0000-0000-00008A090000}"/>
    <cellStyle name="Comma 2 2 2 2 2" xfId="2444" xr:uid="{00000000-0005-0000-0000-00008B090000}"/>
    <cellStyle name="Comma 2 2 2 3" xfId="2445" xr:uid="{00000000-0005-0000-0000-00008C090000}"/>
    <cellStyle name="Comma 2 2 2 3 2" xfId="2446" xr:uid="{00000000-0005-0000-0000-00008D090000}"/>
    <cellStyle name="Comma 2 2 2 4" xfId="2447" xr:uid="{00000000-0005-0000-0000-00008E090000}"/>
    <cellStyle name="Comma 2 2 3" xfId="2448" xr:uid="{00000000-0005-0000-0000-00008F090000}"/>
    <cellStyle name="Comma 2 2 3 2" xfId="2449" xr:uid="{00000000-0005-0000-0000-000090090000}"/>
    <cellStyle name="Comma 2 2 4" xfId="2450" xr:uid="{00000000-0005-0000-0000-000091090000}"/>
    <cellStyle name="Comma 2 2 4 2" xfId="2451" xr:uid="{00000000-0005-0000-0000-000092090000}"/>
    <cellStyle name="Comma 2 2 5" xfId="2452" xr:uid="{00000000-0005-0000-0000-000093090000}"/>
    <cellStyle name="Comma 2 20" xfId="2453" xr:uid="{00000000-0005-0000-0000-000094090000}"/>
    <cellStyle name="Comma 2 20 2" xfId="2454" xr:uid="{00000000-0005-0000-0000-000095090000}"/>
    <cellStyle name="Comma 2 21" xfId="2455" xr:uid="{00000000-0005-0000-0000-000096090000}"/>
    <cellStyle name="Comma 2 21 2" xfId="2456" xr:uid="{00000000-0005-0000-0000-000097090000}"/>
    <cellStyle name="Comma 2 22" xfId="2457" xr:uid="{00000000-0005-0000-0000-000098090000}"/>
    <cellStyle name="Comma 2 22 2" xfId="2458" xr:uid="{00000000-0005-0000-0000-000099090000}"/>
    <cellStyle name="Comma 2 23" xfId="2459" xr:uid="{00000000-0005-0000-0000-00009A090000}"/>
    <cellStyle name="Comma 2 24" xfId="2460" xr:uid="{00000000-0005-0000-0000-00009B090000}"/>
    <cellStyle name="Comma 2 25" xfId="2461" xr:uid="{00000000-0005-0000-0000-00009C090000}"/>
    <cellStyle name="Comma 2 25 2" xfId="2462" xr:uid="{00000000-0005-0000-0000-00009D090000}"/>
    <cellStyle name="Comma 2 3" xfId="2463" xr:uid="{00000000-0005-0000-0000-00009E090000}"/>
    <cellStyle name="Comma 2 3 2" xfId="2464" xr:uid="{00000000-0005-0000-0000-00009F090000}"/>
    <cellStyle name="Comma 2 3 2 2" xfId="2465" xr:uid="{00000000-0005-0000-0000-0000A0090000}"/>
    <cellStyle name="Comma 2 3 2 2 2" xfId="2466" xr:uid="{00000000-0005-0000-0000-0000A1090000}"/>
    <cellStyle name="Comma 2 3 2 2 2 2" xfId="2467" xr:uid="{00000000-0005-0000-0000-0000A2090000}"/>
    <cellStyle name="Comma 2 3 2 2 2 2 2" xfId="2468" xr:uid="{00000000-0005-0000-0000-0000A3090000}"/>
    <cellStyle name="Comma 2 3 2 2 2 3" xfId="2469" xr:uid="{00000000-0005-0000-0000-0000A4090000}"/>
    <cellStyle name="Comma 2 3 2 2 2 3 2" xfId="2470" xr:uid="{00000000-0005-0000-0000-0000A5090000}"/>
    <cellStyle name="Comma 2 3 2 2 3" xfId="2471" xr:uid="{00000000-0005-0000-0000-0000A6090000}"/>
    <cellStyle name="Comma 2 3 2 2 3 2" xfId="2472" xr:uid="{00000000-0005-0000-0000-0000A7090000}"/>
    <cellStyle name="Comma 2 3 2 2 4" xfId="2473" xr:uid="{00000000-0005-0000-0000-0000A8090000}"/>
    <cellStyle name="Comma 2 3 2 2 4 2" xfId="2474" xr:uid="{00000000-0005-0000-0000-0000A9090000}"/>
    <cellStyle name="Comma 2 3 2 2 5" xfId="2475" xr:uid="{00000000-0005-0000-0000-0000AA090000}"/>
    <cellStyle name="Comma 2 3 2 3" xfId="2476" xr:uid="{00000000-0005-0000-0000-0000AB090000}"/>
    <cellStyle name="Comma 2 3 2 3 2" xfId="2477" xr:uid="{00000000-0005-0000-0000-0000AC090000}"/>
    <cellStyle name="Comma 2 3 2 3 2 2" xfId="2478" xr:uid="{00000000-0005-0000-0000-0000AD090000}"/>
    <cellStyle name="Comma 2 3 2 3 3" xfId="2479" xr:uid="{00000000-0005-0000-0000-0000AE090000}"/>
    <cellStyle name="Comma 2 3 2 3 3 2" xfId="2480" xr:uid="{00000000-0005-0000-0000-0000AF090000}"/>
    <cellStyle name="Comma 2 3 2 3 4" xfId="2481" xr:uid="{00000000-0005-0000-0000-0000B0090000}"/>
    <cellStyle name="Comma 2 3 2 4" xfId="2482" xr:uid="{00000000-0005-0000-0000-0000B1090000}"/>
    <cellStyle name="Comma 2 3 2 4 2" xfId="2483" xr:uid="{00000000-0005-0000-0000-0000B2090000}"/>
    <cellStyle name="Comma 2 3 3" xfId="2484" xr:uid="{00000000-0005-0000-0000-0000B3090000}"/>
    <cellStyle name="Comma 2 3 3 2" xfId="2485" xr:uid="{00000000-0005-0000-0000-0000B4090000}"/>
    <cellStyle name="Comma 2 3 3 2 2" xfId="2486" xr:uid="{00000000-0005-0000-0000-0000B5090000}"/>
    <cellStyle name="Comma 2 3 3 3" xfId="2487" xr:uid="{00000000-0005-0000-0000-0000B6090000}"/>
    <cellStyle name="Comma 2 3 3 3 2" xfId="2488" xr:uid="{00000000-0005-0000-0000-0000B7090000}"/>
    <cellStyle name="Comma 2 3 4" xfId="2489" xr:uid="{00000000-0005-0000-0000-0000B8090000}"/>
    <cellStyle name="Comma 2 3 4 2" xfId="2490" xr:uid="{00000000-0005-0000-0000-0000B9090000}"/>
    <cellStyle name="Comma 2 3 5" xfId="2491" xr:uid="{00000000-0005-0000-0000-0000BA090000}"/>
    <cellStyle name="Comma 2 4" xfId="2492" xr:uid="{00000000-0005-0000-0000-0000BB090000}"/>
    <cellStyle name="Comma 2 4 2" xfId="2493" xr:uid="{00000000-0005-0000-0000-0000BC090000}"/>
    <cellStyle name="Comma 2 5" xfId="2494" xr:uid="{00000000-0005-0000-0000-0000BD090000}"/>
    <cellStyle name="Comma 2 5 2" xfId="2495" xr:uid="{00000000-0005-0000-0000-0000BE090000}"/>
    <cellStyle name="Comma 2 6" xfId="2496" xr:uid="{00000000-0005-0000-0000-0000BF090000}"/>
    <cellStyle name="Comma 2 6 2" xfId="2497" xr:uid="{00000000-0005-0000-0000-0000C0090000}"/>
    <cellStyle name="Comma 2 7" xfId="2498" xr:uid="{00000000-0005-0000-0000-0000C1090000}"/>
    <cellStyle name="Comma 2 7 2" xfId="2499" xr:uid="{00000000-0005-0000-0000-0000C2090000}"/>
    <cellStyle name="Comma 2 8" xfId="2500" xr:uid="{00000000-0005-0000-0000-0000C3090000}"/>
    <cellStyle name="Comma 2 8 2" xfId="2501" xr:uid="{00000000-0005-0000-0000-0000C4090000}"/>
    <cellStyle name="Comma 2 9" xfId="2502" xr:uid="{00000000-0005-0000-0000-0000C5090000}"/>
    <cellStyle name="Comma 2 9 2" xfId="2503" xr:uid="{00000000-0005-0000-0000-0000C6090000}"/>
    <cellStyle name="Comma 3 10" xfId="2504" xr:uid="{00000000-0005-0000-0000-0000C7090000}"/>
    <cellStyle name="Comma 3 10 2" xfId="2505" xr:uid="{00000000-0005-0000-0000-0000C8090000}"/>
    <cellStyle name="Comma 3 11" xfId="2506" xr:uid="{00000000-0005-0000-0000-0000C9090000}"/>
    <cellStyle name="Comma 3 11 2" xfId="2507" xr:uid="{00000000-0005-0000-0000-0000CA090000}"/>
    <cellStyle name="Comma 3 12" xfId="2508" xr:uid="{00000000-0005-0000-0000-0000CB090000}"/>
    <cellStyle name="Comma 3 12 2" xfId="2509" xr:uid="{00000000-0005-0000-0000-0000CC090000}"/>
    <cellStyle name="Comma 3 13" xfId="2510" xr:uid="{00000000-0005-0000-0000-0000CD090000}"/>
    <cellStyle name="Comma 3 13 2" xfId="2511" xr:uid="{00000000-0005-0000-0000-0000CE090000}"/>
    <cellStyle name="Comma 3 14" xfId="2512" xr:uid="{00000000-0005-0000-0000-0000CF090000}"/>
    <cellStyle name="Comma 3 14 2" xfId="2513" xr:uid="{00000000-0005-0000-0000-0000D0090000}"/>
    <cellStyle name="Comma 3 15" xfId="2514" xr:uid="{00000000-0005-0000-0000-0000D1090000}"/>
    <cellStyle name="Comma 3 15 2" xfId="2515" xr:uid="{00000000-0005-0000-0000-0000D2090000}"/>
    <cellStyle name="Comma 3 16" xfId="2516" xr:uid="{00000000-0005-0000-0000-0000D3090000}"/>
    <cellStyle name="Comma 3 16 2" xfId="2517" xr:uid="{00000000-0005-0000-0000-0000D4090000}"/>
    <cellStyle name="Comma 3 17" xfId="2518" xr:uid="{00000000-0005-0000-0000-0000D5090000}"/>
    <cellStyle name="Comma 3 17 2" xfId="2519" xr:uid="{00000000-0005-0000-0000-0000D6090000}"/>
    <cellStyle name="Comma 3 2" xfId="2520" xr:uid="{00000000-0005-0000-0000-0000D7090000}"/>
    <cellStyle name="Comma 3 2 2" xfId="2521" xr:uid="{00000000-0005-0000-0000-0000D8090000}"/>
    <cellStyle name="Comma 3 3" xfId="2522" xr:uid="{00000000-0005-0000-0000-0000D9090000}"/>
    <cellStyle name="Comma 3 3 2" xfId="2523" xr:uid="{00000000-0005-0000-0000-0000DA090000}"/>
    <cellStyle name="Comma 3 4" xfId="2524" xr:uid="{00000000-0005-0000-0000-0000DB090000}"/>
    <cellStyle name="Comma 3 4 2" xfId="2525" xr:uid="{00000000-0005-0000-0000-0000DC090000}"/>
    <cellStyle name="Comma 3 5" xfId="2526" xr:uid="{00000000-0005-0000-0000-0000DD090000}"/>
    <cellStyle name="Comma 3 5 2" xfId="2527" xr:uid="{00000000-0005-0000-0000-0000DE090000}"/>
    <cellStyle name="Comma 3 6" xfId="2528" xr:uid="{00000000-0005-0000-0000-0000DF090000}"/>
    <cellStyle name="Comma 3 6 2" xfId="2529" xr:uid="{00000000-0005-0000-0000-0000E0090000}"/>
    <cellStyle name="Comma 3 7" xfId="2530" xr:uid="{00000000-0005-0000-0000-0000E1090000}"/>
    <cellStyle name="Comma 3 7 2" xfId="2531" xr:uid="{00000000-0005-0000-0000-0000E2090000}"/>
    <cellStyle name="Comma 3 8" xfId="2532" xr:uid="{00000000-0005-0000-0000-0000E3090000}"/>
    <cellStyle name="Comma 3 8 2" xfId="2533" xr:uid="{00000000-0005-0000-0000-0000E4090000}"/>
    <cellStyle name="Comma 3 9" xfId="2534" xr:uid="{00000000-0005-0000-0000-0000E5090000}"/>
    <cellStyle name="Comma 3 9 2" xfId="2535" xr:uid="{00000000-0005-0000-0000-0000E6090000}"/>
    <cellStyle name="Comma 4 10" xfId="2536" xr:uid="{00000000-0005-0000-0000-0000E7090000}"/>
    <cellStyle name="Comma 4 10 2" xfId="2537" xr:uid="{00000000-0005-0000-0000-0000E8090000}"/>
    <cellStyle name="Comma 4 11" xfId="2538" xr:uid="{00000000-0005-0000-0000-0000E9090000}"/>
    <cellStyle name="Comma 4 11 2" xfId="2539" xr:uid="{00000000-0005-0000-0000-0000EA090000}"/>
    <cellStyle name="Comma 4 12" xfId="2540" xr:uid="{00000000-0005-0000-0000-0000EB090000}"/>
    <cellStyle name="Comma 4 12 2" xfId="2541" xr:uid="{00000000-0005-0000-0000-0000EC090000}"/>
    <cellStyle name="Comma 4 13" xfId="2542" xr:uid="{00000000-0005-0000-0000-0000ED090000}"/>
    <cellStyle name="Comma 4 13 2" xfId="2543" xr:uid="{00000000-0005-0000-0000-0000EE090000}"/>
    <cellStyle name="Comma 4 14" xfId="2544" xr:uid="{00000000-0005-0000-0000-0000EF090000}"/>
    <cellStyle name="Comma 4 14 2" xfId="2545" xr:uid="{00000000-0005-0000-0000-0000F0090000}"/>
    <cellStyle name="Comma 4 14 2 2" xfId="2546" xr:uid="{00000000-0005-0000-0000-0000F1090000}"/>
    <cellStyle name="Comma 4 14 3" xfId="2547" xr:uid="{00000000-0005-0000-0000-0000F2090000}"/>
    <cellStyle name="Comma 4 15" xfId="2548" xr:uid="{00000000-0005-0000-0000-0000F3090000}"/>
    <cellStyle name="Comma 4 15 2" xfId="2549" xr:uid="{00000000-0005-0000-0000-0000F4090000}"/>
    <cellStyle name="Comma 4 15 2 2" xfId="2550" xr:uid="{00000000-0005-0000-0000-0000F5090000}"/>
    <cellStyle name="Comma 4 15 3" xfId="2551" xr:uid="{00000000-0005-0000-0000-0000F6090000}"/>
    <cellStyle name="Comma 4 2" xfId="2552" xr:uid="{00000000-0005-0000-0000-0000F7090000}"/>
    <cellStyle name="Comma 4 2 2" xfId="2553" xr:uid="{00000000-0005-0000-0000-0000F8090000}"/>
    <cellStyle name="Comma 4 3" xfId="2554" xr:uid="{00000000-0005-0000-0000-0000F9090000}"/>
    <cellStyle name="Comma 4 3 2" xfId="2555" xr:uid="{00000000-0005-0000-0000-0000FA090000}"/>
    <cellStyle name="Comma 4 4" xfId="2556" xr:uid="{00000000-0005-0000-0000-0000FB090000}"/>
    <cellStyle name="Comma 4 4 2" xfId="2557" xr:uid="{00000000-0005-0000-0000-0000FC090000}"/>
    <cellStyle name="Comma 4 5" xfId="2558" xr:uid="{00000000-0005-0000-0000-0000FD090000}"/>
    <cellStyle name="Comma 4 5 2" xfId="2559" xr:uid="{00000000-0005-0000-0000-0000FE090000}"/>
    <cellStyle name="Comma 4 6" xfId="2560" xr:uid="{00000000-0005-0000-0000-0000FF090000}"/>
    <cellStyle name="Comma 4 6 2" xfId="2561" xr:uid="{00000000-0005-0000-0000-0000000A0000}"/>
    <cellStyle name="Comma 4 7" xfId="2562" xr:uid="{00000000-0005-0000-0000-0000010A0000}"/>
    <cellStyle name="Comma 4 7 2" xfId="2563" xr:uid="{00000000-0005-0000-0000-0000020A0000}"/>
    <cellStyle name="Comma 4 8" xfId="2564" xr:uid="{00000000-0005-0000-0000-0000030A0000}"/>
    <cellStyle name="Comma 4 8 2" xfId="2565" xr:uid="{00000000-0005-0000-0000-0000040A0000}"/>
    <cellStyle name="Comma 4 9" xfId="2566" xr:uid="{00000000-0005-0000-0000-0000050A0000}"/>
    <cellStyle name="Comma 4 9 2" xfId="2567" xr:uid="{00000000-0005-0000-0000-0000060A0000}"/>
    <cellStyle name="Comma 5 10" xfId="2568" xr:uid="{00000000-0005-0000-0000-0000070A0000}"/>
    <cellStyle name="Comma 5 10 2" xfId="2569" xr:uid="{00000000-0005-0000-0000-0000080A0000}"/>
    <cellStyle name="Comma 5 11" xfId="2570" xr:uid="{00000000-0005-0000-0000-0000090A0000}"/>
    <cellStyle name="Comma 5 11 2" xfId="2571" xr:uid="{00000000-0005-0000-0000-00000A0A0000}"/>
    <cellStyle name="Comma 5 12" xfId="2572" xr:uid="{00000000-0005-0000-0000-00000B0A0000}"/>
    <cellStyle name="Comma 5 12 2" xfId="2573" xr:uid="{00000000-0005-0000-0000-00000C0A0000}"/>
    <cellStyle name="Comma 5 13" xfId="2574" xr:uid="{00000000-0005-0000-0000-00000D0A0000}"/>
    <cellStyle name="Comma 5 13 2" xfId="2575" xr:uid="{00000000-0005-0000-0000-00000E0A0000}"/>
    <cellStyle name="Comma 5 14" xfId="2576" xr:uid="{00000000-0005-0000-0000-00000F0A0000}"/>
    <cellStyle name="Comma 5 14 2" xfId="2577" xr:uid="{00000000-0005-0000-0000-0000100A0000}"/>
    <cellStyle name="Comma 5 2" xfId="2578" xr:uid="{00000000-0005-0000-0000-0000110A0000}"/>
    <cellStyle name="Comma 5 2 2" xfId="2579" xr:uid="{00000000-0005-0000-0000-0000120A0000}"/>
    <cellStyle name="Comma 5 3" xfId="2580" xr:uid="{00000000-0005-0000-0000-0000130A0000}"/>
    <cellStyle name="Comma 5 3 2" xfId="2581" xr:uid="{00000000-0005-0000-0000-0000140A0000}"/>
    <cellStyle name="Comma 5 4" xfId="2582" xr:uid="{00000000-0005-0000-0000-0000150A0000}"/>
    <cellStyle name="Comma 5 4 2" xfId="2583" xr:uid="{00000000-0005-0000-0000-0000160A0000}"/>
    <cellStyle name="Comma 5 5" xfId="2584" xr:uid="{00000000-0005-0000-0000-0000170A0000}"/>
    <cellStyle name="Comma 5 5 2" xfId="2585" xr:uid="{00000000-0005-0000-0000-0000180A0000}"/>
    <cellStyle name="Comma 5 6" xfId="2586" xr:uid="{00000000-0005-0000-0000-0000190A0000}"/>
    <cellStyle name="Comma 5 6 2" xfId="2587" xr:uid="{00000000-0005-0000-0000-00001A0A0000}"/>
    <cellStyle name="Comma 5 7" xfId="2588" xr:uid="{00000000-0005-0000-0000-00001B0A0000}"/>
    <cellStyle name="Comma 5 7 2" xfId="2589" xr:uid="{00000000-0005-0000-0000-00001C0A0000}"/>
    <cellStyle name="Comma 5 8" xfId="2590" xr:uid="{00000000-0005-0000-0000-00001D0A0000}"/>
    <cellStyle name="Comma 5 8 2" xfId="2591" xr:uid="{00000000-0005-0000-0000-00001E0A0000}"/>
    <cellStyle name="Comma 5 9" xfId="2592" xr:uid="{00000000-0005-0000-0000-00001F0A0000}"/>
    <cellStyle name="Comma 5 9 2" xfId="2593" xr:uid="{00000000-0005-0000-0000-0000200A0000}"/>
    <cellStyle name="Comma 54 2" xfId="2594" xr:uid="{00000000-0005-0000-0000-0000210A0000}"/>
    <cellStyle name="Comma 54 2 2" xfId="2595" xr:uid="{00000000-0005-0000-0000-0000220A0000}"/>
    <cellStyle name="Comma 54 3" xfId="2596" xr:uid="{00000000-0005-0000-0000-0000230A0000}"/>
    <cellStyle name="Comma 54 3 2" xfId="2597" xr:uid="{00000000-0005-0000-0000-0000240A0000}"/>
    <cellStyle name="Comma 54 4" xfId="2598" xr:uid="{00000000-0005-0000-0000-0000250A0000}"/>
    <cellStyle name="Comma 54 4 2" xfId="2599" xr:uid="{00000000-0005-0000-0000-0000260A0000}"/>
    <cellStyle name="Comma 6 10" xfId="2600" xr:uid="{00000000-0005-0000-0000-0000270A0000}"/>
    <cellStyle name="Comma 6 10 2" xfId="2601" xr:uid="{00000000-0005-0000-0000-0000280A0000}"/>
    <cellStyle name="Comma 6 11" xfId="2602" xr:uid="{00000000-0005-0000-0000-0000290A0000}"/>
    <cellStyle name="Comma 6 11 2" xfId="2603" xr:uid="{00000000-0005-0000-0000-00002A0A0000}"/>
    <cellStyle name="Comma 6 12" xfId="2604" xr:uid="{00000000-0005-0000-0000-00002B0A0000}"/>
    <cellStyle name="Comma 6 12 2" xfId="2605" xr:uid="{00000000-0005-0000-0000-00002C0A0000}"/>
    <cellStyle name="Comma 6 13" xfId="2606" xr:uid="{00000000-0005-0000-0000-00002D0A0000}"/>
    <cellStyle name="Comma 6 13 2" xfId="2607" xr:uid="{00000000-0005-0000-0000-00002E0A0000}"/>
    <cellStyle name="Comma 6 14" xfId="2608" xr:uid="{00000000-0005-0000-0000-00002F0A0000}"/>
    <cellStyle name="Comma 6 14 2" xfId="2609" xr:uid="{00000000-0005-0000-0000-0000300A0000}"/>
    <cellStyle name="Comma 6 14 2 2" xfId="2610" xr:uid="{00000000-0005-0000-0000-0000310A0000}"/>
    <cellStyle name="Comma 6 14 3" xfId="2611" xr:uid="{00000000-0005-0000-0000-0000320A0000}"/>
    <cellStyle name="Comma 6 14 3 2" xfId="2612" xr:uid="{00000000-0005-0000-0000-0000330A0000}"/>
    <cellStyle name="Comma 6 14 4" xfId="2613" xr:uid="{00000000-0005-0000-0000-0000340A0000}"/>
    <cellStyle name="Comma 6 14 4 2" xfId="2614" xr:uid="{00000000-0005-0000-0000-0000350A0000}"/>
    <cellStyle name="Comma 6 14 5" xfId="2615" xr:uid="{00000000-0005-0000-0000-0000360A0000}"/>
    <cellStyle name="Comma 6 2" xfId="2616" xr:uid="{00000000-0005-0000-0000-0000370A0000}"/>
    <cellStyle name="Comma 6 2 2" xfId="2617" xr:uid="{00000000-0005-0000-0000-0000380A0000}"/>
    <cellStyle name="Comma 6 3" xfId="2618" xr:uid="{00000000-0005-0000-0000-0000390A0000}"/>
    <cellStyle name="Comma 6 3 2" xfId="2619" xr:uid="{00000000-0005-0000-0000-00003A0A0000}"/>
    <cellStyle name="Comma 6 4" xfId="2620" xr:uid="{00000000-0005-0000-0000-00003B0A0000}"/>
    <cellStyle name="Comma 6 4 2" xfId="2621" xr:uid="{00000000-0005-0000-0000-00003C0A0000}"/>
    <cellStyle name="Comma 6 5" xfId="2622" xr:uid="{00000000-0005-0000-0000-00003D0A0000}"/>
    <cellStyle name="Comma 6 5 2" xfId="2623" xr:uid="{00000000-0005-0000-0000-00003E0A0000}"/>
    <cellStyle name="Comma 6 6" xfId="2624" xr:uid="{00000000-0005-0000-0000-00003F0A0000}"/>
    <cellStyle name="Comma 6 6 2" xfId="2625" xr:uid="{00000000-0005-0000-0000-0000400A0000}"/>
    <cellStyle name="Comma 6 7" xfId="2626" xr:uid="{00000000-0005-0000-0000-0000410A0000}"/>
    <cellStyle name="Comma 6 7 2" xfId="2627" xr:uid="{00000000-0005-0000-0000-0000420A0000}"/>
    <cellStyle name="Comma 6 8" xfId="2628" xr:uid="{00000000-0005-0000-0000-0000430A0000}"/>
    <cellStyle name="Comma 6 8 2" xfId="2629" xr:uid="{00000000-0005-0000-0000-0000440A0000}"/>
    <cellStyle name="Comma 6 9" xfId="2630" xr:uid="{00000000-0005-0000-0000-0000450A0000}"/>
    <cellStyle name="Comma 6 9 2" xfId="2631" xr:uid="{00000000-0005-0000-0000-0000460A0000}"/>
    <cellStyle name="Comma 72 2" xfId="2632" xr:uid="{00000000-0005-0000-0000-0000470A0000}"/>
    <cellStyle name="Comma 8 10" xfId="2633" xr:uid="{00000000-0005-0000-0000-0000480A0000}"/>
    <cellStyle name="Comma 8 10 2" xfId="2634" xr:uid="{00000000-0005-0000-0000-0000490A0000}"/>
    <cellStyle name="Comma 8 11" xfId="2635" xr:uid="{00000000-0005-0000-0000-00004A0A0000}"/>
    <cellStyle name="Comma 8 11 2" xfId="2636" xr:uid="{00000000-0005-0000-0000-00004B0A0000}"/>
    <cellStyle name="Comma 8 2" xfId="2637" xr:uid="{00000000-0005-0000-0000-00004C0A0000}"/>
    <cellStyle name="Comma 8 2 2" xfId="2638" xr:uid="{00000000-0005-0000-0000-00004D0A0000}"/>
    <cellStyle name="Comma 8 3" xfId="2639" xr:uid="{00000000-0005-0000-0000-00004E0A0000}"/>
    <cellStyle name="Comma 8 3 2" xfId="2640" xr:uid="{00000000-0005-0000-0000-00004F0A0000}"/>
    <cellStyle name="Comma 8 4" xfId="2641" xr:uid="{00000000-0005-0000-0000-0000500A0000}"/>
    <cellStyle name="Comma 8 4 2" xfId="2642" xr:uid="{00000000-0005-0000-0000-0000510A0000}"/>
    <cellStyle name="Comma 8 5" xfId="2643" xr:uid="{00000000-0005-0000-0000-0000520A0000}"/>
    <cellStyle name="Comma 8 5 2" xfId="2644" xr:uid="{00000000-0005-0000-0000-0000530A0000}"/>
    <cellStyle name="Comma 8 6" xfId="2645" xr:uid="{00000000-0005-0000-0000-0000540A0000}"/>
    <cellStyle name="Comma 8 6 2" xfId="2646" xr:uid="{00000000-0005-0000-0000-0000550A0000}"/>
    <cellStyle name="Comma 8 7" xfId="2647" xr:uid="{00000000-0005-0000-0000-0000560A0000}"/>
    <cellStyle name="Comma 8 7 2" xfId="2648" xr:uid="{00000000-0005-0000-0000-0000570A0000}"/>
    <cellStyle name="Comma 8 8" xfId="2649" xr:uid="{00000000-0005-0000-0000-0000580A0000}"/>
    <cellStyle name="Comma 8 8 2" xfId="2650" xr:uid="{00000000-0005-0000-0000-0000590A0000}"/>
    <cellStyle name="Comma 8 9" xfId="2651" xr:uid="{00000000-0005-0000-0000-00005A0A0000}"/>
    <cellStyle name="Comma 8 9 2" xfId="2652" xr:uid="{00000000-0005-0000-0000-00005B0A0000}"/>
    <cellStyle name="Comma0" xfId="2653" xr:uid="{00000000-0005-0000-0000-00005C0A0000}"/>
    <cellStyle name="Comma0 - Style1" xfId="2654" xr:uid="{00000000-0005-0000-0000-00005D0A0000}"/>
    <cellStyle name="Comma0 - Style2" xfId="2655" xr:uid="{00000000-0005-0000-0000-00005E0A0000}"/>
    <cellStyle name="Comma0 - Style3" xfId="2656" xr:uid="{00000000-0005-0000-0000-00005F0A0000}"/>
    <cellStyle name="Comma0 2" xfId="2657" xr:uid="{00000000-0005-0000-0000-0000600A0000}"/>
    <cellStyle name="Comma0 3" xfId="2658" xr:uid="{00000000-0005-0000-0000-0000610A0000}"/>
    <cellStyle name="Comma0 4" xfId="2659" xr:uid="{00000000-0005-0000-0000-0000620A0000}"/>
    <cellStyle name="Comma0 5" xfId="2660" xr:uid="{00000000-0005-0000-0000-0000630A0000}"/>
    <cellStyle name="Comma0_0712 Fixed Assets recon" xfId="2661" xr:uid="{00000000-0005-0000-0000-0000640A0000}"/>
    <cellStyle name="Compressed" xfId="2662" xr:uid="{00000000-0005-0000-0000-0000650A0000}"/>
    <cellStyle name="Curren - Style4" xfId="2663" xr:uid="{00000000-0005-0000-0000-0000660A0000}"/>
    <cellStyle name="Currency [00]" xfId="2664" xr:uid="{00000000-0005-0000-0000-0000670A0000}"/>
    <cellStyle name="Currency 2" xfId="2665" xr:uid="{00000000-0005-0000-0000-0000680A0000}"/>
    <cellStyle name="Currency 2 2" xfId="2666" xr:uid="{00000000-0005-0000-0000-0000690A0000}"/>
    <cellStyle name="Currency 2 2 2" xfId="2667" xr:uid="{00000000-0005-0000-0000-00006A0A0000}"/>
    <cellStyle name="Currency 3" xfId="2668" xr:uid="{00000000-0005-0000-0000-00006B0A0000}"/>
    <cellStyle name="Currency 4" xfId="2669" xr:uid="{00000000-0005-0000-0000-00006C0A0000}"/>
    <cellStyle name="Currency 4 2" xfId="2670" xr:uid="{00000000-0005-0000-0000-00006D0A0000}"/>
    <cellStyle name="Currency0" xfId="2671" xr:uid="{00000000-0005-0000-0000-00006E0A0000}"/>
    <cellStyle name="Currency0 2" xfId="2672" xr:uid="{00000000-0005-0000-0000-00006F0A0000}"/>
    <cellStyle name="Date" xfId="2673" xr:uid="{00000000-0005-0000-0000-0000700A0000}"/>
    <cellStyle name="Date 2" xfId="2674" xr:uid="{00000000-0005-0000-0000-0000710A0000}"/>
    <cellStyle name="Date Short" xfId="2675" xr:uid="{00000000-0005-0000-0000-0000720A0000}"/>
    <cellStyle name="Date_0712 Fixed Assets recon" xfId="2676" xr:uid="{00000000-0005-0000-0000-0000730A0000}"/>
    <cellStyle name="Ênfase1" xfId="2677" xr:uid="{00000000-0005-0000-0000-0000740A0000}"/>
    <cellStyle name="Ênfase1 2 2" xfId="2678" xr:uid="{00000000-0005-0000-0000-0000750A0000}"/>
    <cellStyle name="Ênfase1 3 2" xfId="2679" xr:uid="{00000000-0005-0000-0000-0000760A0000}"/>
    <cellStyle name="Ênfase1 4 2" xfId="2680" xr:uid="{00000000-0005-0000-0000-0000770A0000}"/>
    <cellStyle name="Ênfase1 5 2" xfId="2681" xr:uid="{00000000-0005-0000-0000-0000780A0000}"/>
    <cellStyle name="Ênfase1 6 2" xfId="2682" xr:uid="{00000000-0005-0000-0000-0000790A0000}"/>
    <cellStyle name="Ênfase1 7 2" xfId="2683" xr:uid="{00000000-0005-0000-0000-00007A0A0000}"/>
    <cellStyle name="Ênfase1 8 2" xfId="2684" xr:uid="{00000000-0005-0000-0000-00007B0A0000}"/>
    <cellStyle name="Ênfase2" xfId="2685" xr:uid="{00000000-0005-0000-0000-00007C0A0000}"/>
    <cellStyle name="Ênfase2 2 2" xfId="2686" xr:uid="{00000000-0005-0000-0000-00007D0A0000}"/>
    <cellStyle name="Ênfase2 3 2" xfId="2687" xr:uid="{00000000-0005-0000-0000-00007E0A0000}"/>
    <cellStyle name="Ênfase2 4 2" xfId="2688" xr:uid="{00000000-0005-0000-0000-00007F0A0000}"/>
    <cellStyle name="Ênfase2 5 2" xfId="2689" xr:uid="{00000000-0005-0000-0000-0000800A0000}"/>
    <cellStyle name="Ênfase2 6 2" xfId="2690" xr:uid="{00000000-0005-0000-0000-0000810A0000}"/>
    <cellStyle name="Ênfase2 7 2" xfId="2691" xr:uid="{00000000-0005-0000-0000-0000820A0000}"/>
    <cellStyle name="Ênfase2 8 2" xfId="2692" xr:uid="{00000000-0005-0000-0000-0000830A0000}"/>
    <cellStyle name="Ênfase3" xfId="2693" xr:uid="{00000000-0005-0000-0000-0000840A0000}"/>
    <cellStyle name="Ênfase3 2 2" xfId="2694" xr:uid="{00000000-0005-0000-0000-0000850A0000}"/>
    <cellStyle name="Ênfase3 3 2" xfId="2695" xr:uid="{00000000-0005-0000-0000-0000860A0000}"/>
    <cellStyle name="Ênfase3 4 2" xfId="2696" xr:uid="{00000000-0005-0000-0000-0000870A0000}"/>
    <cellStyle name="Ênfase3 5 2" xfId="2697" xr:uid="{00000000-0005-0000-0000-0000880A0000}"/>
    <cellStyle name="Ênfase3 6 2" xfId="2698" xr:uid="{00000000-0005-0000-0000-0000890A0000}"/>
    <cellStyle name="Ênfase3 7 2" xfId="2699" xr:uid="{00000000-0005-0000-0000-00008A0A0000}"/>
    <cellStyle name="Ênfase3 8 2" xfId="2700" xr:uid="{00000000-0005-0000-0000-00008B0A0000}"/>
    <cellStyle name="Ênfase4" xfId="2701" xr:uid="{00000000-0005-0000-0000-00008C0A0000}"/>
    <cellStyle name="Ênfase4 2 2" xfId="2702" xr:uid="{00000000-0005-0000-0000-00008D0A0000}"/>
    <cellStyle name="Ênfase4 3 2" xfId="2703" xr:uid="{00000000-0005-0000-0000-00008E0A0000}"/>
    <cellStyle name="Ênfase4 4 2" xfId="2704" xr:uid="{00000000-0005-0000-0000-00008F0A0000}"/>
    <cellStyle name="Ênfase4 5 2" xfId="2705" xr:uid="{00000000-0005-0000-0000-0000900A0000}"/>
    <cellStyle name="Ênfase4 6 2" xfId="2706" xr:uid="{00000000-0005-0000-0000-0000910A0000}"/>
    <cellStyle name="Ênfase4 7 2" xfId="2707" xr:uid="{00000000-0005-0000-0000-0000920A0000}"/>
    <cellStyle name="Ênfase4 8 2" xfId="2708" xr:uid="{00000000-0005-0000-0000-0000930A0000}"/>
    <cellStyle name="Ênfase5" xfId="2709" xr:uid="{00000000-0005-0000-0000-0000940A0000}"/>
    <cellStyle name="Ênfase5 2 2" xfId="2710" xr:uid="{00000000-0005-0000-0000-0000950A0000}"/>
    <cellStyle name="Ênfase5 3 2" xfId="2711" xr:uid="{00000000-0005-0000-0000-0000960A0000}"/>
    <cellStyle name="Ênfase5 4 2" xfId="2712" xr:uid="{00000000-0005-0000-0000-0000970A0000}"/>
    <cellStyle name="Ênfase5 5 2" xfId="2713" xr:uid="{00000000-0005-0000-0000-0000980A0000}"/>
    <cellStyle name="Ênfase5 6 2" xfId="2714" xr:uid="{00000000-0005-0000-0000-0000990A0000}"/>
    <cellStyle name="Ênfase5 7 2" xfId="2715" xr:uid="{00000000-0005-0000-0000-00009A0A0000}"/>
    <cellStyle name="Ênfase5 8 2" xfId="2716" xr:uid="{00000000-0005-0000-0000-00009B0A0000}"/>
    <cellStyle name="Ênfase6" xfId="2717" xr:uid="{00000000-0005-0000-0000-00009C0A0000}"/>
    <cellStyle name="Ênfase6 2 2" xfId="2718" xr:uid="{00000000-0005-0000-0000-00009D0A0000}"/>
    <cellStyle name="Ênfase6 3 2" xfId="2719" xr:uid="{00000000-0005-0000-0000-00009E0A0000}"/>
    <cellStyle name="Ênfase6 4 2" xfId="2720" xr:uid="{00000000-0005-0000-0000-00009F0A0000}"/>
    <cellStyle name="Ênfase6 5 2" xfId="2721" xr:uid="{00000000-0005-0000-0000-0000A00A0000}"/>
    <cellStyle name="Ênfase6 6 2" xfId="2722" xr:uid="{00000000-0005-0000-0000-0000A10A0000}"/>
    <cellStyle name="Ênfase6 7 2" xfId="2723" xr:uid="{00000000-0005-0000-0000-0000A20A0000}"/>
    <cellStyle name="Ênfase6 8 2" xfId="2724" xr:uid="{00000000-0005-0000-0000-0000A30A0000}"/>
    <cellStyle name="Enter Currency (0)" xfId="2725" xr:uid="{00000000-0005-0000-0000-0000A40A0000}"/>
    <cellStyle name="Enter Currency (2)" xfId="2726" xr:uid="{00000000-0005-0000-0000-0000A50A0000}"/>
    <cellStyle name="Enter Units (0)" xfId="2727" xr:uid="{00000000-0005-0000-0000-0000A60A0000}"/>
    <cellStyle name="Enter Units (1)" xfId="2728" xr:uid="{00000000-0005-0000-0000-0000A70A0000}"/>
    <cellStyle name="Enter Units (2)" xfId="2729" xr:uid="{00000000-0005-0000-0000-0000A80A0000}"/>
    <cellStyle name="Entrada 2 2" xfId="2730" xr:uid="{00000000-0005-0000-0000-0000A90A0000}"/>
    <cellStyle name="Entrada 3 2" xfId="2731" xr:uid="{00000000-0005-0000-0000-0000AA0A0000}"/>
    <cellStyle name="Entrada 4 2" xfId="2732" xr:uid="{00000000-0005-0000-0000-0000AB0A0000}"/>
    <cellStyle name="Entrada 5 2" xfId="2733" xr:uid="{00000000-0005-0000-0000-0000AC0A0000}"/>
    <cellStyle name="Entrada 6 2" xfId="2734" xr:uid="{00000000-0005-0000-0000-0000AD0A0000}"/>
    <cellStyle name="Entrada 7 2" xfId="2735" xr:uid="{00000000-0005-0000-0000-0000AE0A0000}"/>
    <cellStyle name="Entrada 8 2" xfId="2736" xr:uid="{00000000-0005-0000-0000-0000AF0A0000}"/>
    <cellStyle name="Euro" xfId="2737" xr:uid="{00000000-0005-0000-0000-0000B00A0000}"/>
    <cellStyle name="Euro 2" xfId="2738" xr:uid="{00000000-0005-0000-0000-0000B10A0000}"/>
    <cellStyle name="Euro 2 2" xfId="2739" xr:uid="{00000000-0005-0000-0000-0000B20A0000}"/>
    <cellStyle name="Euro 2 2 2" xfId="2740" xr:uid="{00000000-0005-0000-0000-0000B30A0000}"/>
    <cellStyle name="Euro 2 3" xfId="2741" xr:uid="{00000000-0005-0000-0000-0000B40A0000}"/>
    <cellStyle name="Euro 2 3 2" xfId="2742" xr:uid="{00000000-0005-0000-0000-0000B50A0000}"/>
    <cellStyle name="Euro 2 4" xfId="2743" xr:uid="{00000000-0005-0000-0000-0000B60A0000}"/>
    <cellStyle name="Euro 2 4 2" xfId="2744" xr:uid="{00000000-0005-0000-0000-0000B70A0000}"/>
    <cellStyle name="Euro 2 5" xfId="2745" xr:uid="{00000000-0005-0000-0000-0000B80A0000}"/>
    <cellStyle name="Euro 3" xfId="2746" xr:uid="{00000000-0005-0000-0000-0000B90A0000}"/>
    <cellStyle name="Euro 3 2" xfId="2747" xr:uid="{00000000-0005-0000-0000-0000BA0A0000}"/>
    <cellStyle name="Euro 3 2 2" xfId="2748" xr:uid="{00000000-0005-0000-0000-0000BB0A0000}"/>
    <cellStyle name="Euro 3 3" xfId="2749" xr:uid="{00000000-0005-0000-0000-0000BC0A0000}"/>
    <cellStyle name="Euro 4" xfId="2750" xr:uid="{00000000-0005-0000-0000-0000BD0A0000}"/>
    <cellStyle name="Euro 4 2" xfId="2751" xr:uid="{00000000-0005-0000-0000-0000BE0A0000}"/>
    <cellStyle name="Euro 4 2 2" xfId="2752" xr:uid="{00000000-0005-0000-0000-0000BF0A0000}"/>
    <cellStyle name="Euro 4 3" xfId="2753" xr:uid="{00000000-0005-0000-0000-0000C00A0000}"/>
    <cellStyle name="Euro 5" xfId="2754" xr:uid="{00000000-0005-0000-0000-0000C10A0000}"/>
    <cellStyle name="Euro 5 2" xfId="2755" xr:uid="{00000000-0005-0000-0000-0000C20A0000}"/>
    <cellStyle name="Euro 6" xfId="2756" xr:uid="{00000000-0005-0000-0000-0000C30A0000}"/>
    <cellStyle name="Euro 6 2" xfId="2757" xr:uid="{00000000-0005-0000-0000-0000C40A0000}"/>
    <cellStyle name="Explanatory Text" xfId="2758" xr:uid="{00000000-0005-0000-0000-0000C50A0000}"/>
    <cellStyle name="Explanatory Text 2" xfId="2759" xr:uid="{00000000-0005-0000-0000-0000C60A0000}"/>
    <cellStyle name="Explanatory Text 2 2" xfId="2760" xr:uid="{00000000-0005-0000-0000-0000C70A0000}"/>
    <cellStyle name="Explanatory Text 2 3" xfId="2761" xr:uid="{00000000-0005-0000-0000-0000C80A0000}"/>
    <cellStyle name="Explanatory Text 2 4" xfId="2762" xr:uid="{00000000-0005-0000-0000-0000C90A0000}"/>
    <cellStyle name="Explanatory Text 2 5" xfId="2763" xr:uid="{00000000-0005-0000-0000-0000CA0A0000}"/>
    <cellStyle name="Explanatory Text 3" xfId="2764" xr:uid="{00000000-0005-0000-0000-0000CB0A0000}"/>
    <cellStyle name="Explanatory Text 4" xfId="2765" xr:uid="{00000000-0005-0000-0000-0000CC0A0000}"/>
    <cellStyle name="Explanatory Text 5" xfId="2766" xr:uid="{00000000-0005-0000-0000-0000CD0A0000}"/>
    <cellStyle name="Explanatory Text 6" xfId="2767" xr:uid="{00000000-0005-0000-0000-0000CE0A0000}"/>
    <cellStyle name="Explanatory Text 7" xfId="2768" xr:uid="{00000000-0005-0000-0000-0000CF0A0000}"/>
    <cellStyle name="Explanatory Text 8" xfId="2769" xr:uid="{00000000-0005-0000-0000-0000D00A0000}"/>
    <cellStyle name="Explanatory Text 9" xfId="2770" xr:uid="{00000000-0005-0000-0000-0000D10A0000}"/>
    <cellStyle name="Fixed" xfId="2771" xr:uid="{00000000-0005-0000-0000-0000D20A0000}"/>
    <cellStyle name="Fixed 2" xfId="2772" xr:uid="{00000000-0005-0000-0000-0000D30A0000}"/>
    <cellStyle name="Good 2" xfId="2773" xr:uid="{00000000-0005-0000-0000-0000D40A0000}"/>
    <cellStyle name="Good 2 2" xfId="2774" xr:uid="{00000000-0005-0000-0000-0000D50A0000}"/>
    <cellStyle name="Good 2 2 2" xfId="2775" xr:uid="{00000000-0005-0000-0000-0000D60A0000}"/>
    <cellStyle name="Good 2 2 2 2" xfId="2776" xr:uid="{00000000-0005-0000-0000-0000D70A0000}"/>
    <cellStyle name="Good 2 2 2 3" xfId="2777" xr:uid="{00000000-0005-0000-0000-0000D80A0000}"/>
    <cellStyle name="Good 2 2 3" xfId="2778" xr:uid="{00000000-0005-0000-0000-0000D90A0000}"/>
    <cellStyle name="Good 2 2 4" xfId="2779" xr:uid="{00000000-0005-0000-0000-0000DA0A0000}"/>
    <cellStyle name="Good 2 2_Conciliação+Udinese+02-2011" xfId="2780" xr:uid="{00000000-0005-0000-0000-0000DB0A0000}"/>
    <cellStyle name="Good 2 3" xfId="2781" xr:uid="{00000000-0005-0000-0000-0000DC0A0000}"/>
    <cellStyle name="Good 2 4" xfId="2782" xr:uid="{00000000-0005-0000-0000-0000DD0A0000}"/>
    <cellStyle name="Good 2 5" xfId="2783" xr:uid="{00000000-0005-0000-0000-0000DE0A0000}"/>
    <cellStyle name="Good 2 6" xfId="2784" xr:uid="{00000000-0005-0000-0000-0000DF0A0000}"/>
    <cellStyle name="Good 2 6 2" xfId="2785" xr:uid="{00000000-0005-0000-0000-0000E00A0000}"/>
    <cellStyle name="Good 2 6 3" xfId="2786" xr:uid="{00000000-0005-0000-0000-0000E10A0000}"/>
    <cellStyle name="Good 2 6_Conciliação+Udinese+02-2011" xfId="2787" xr:uid="{00000000-0005-0000-0000-0000E20A0000}"/>
    <cellStyle name="Good 2 7" xfId="2788" xr:uid="{00000000-0005-0000-0000-0000E30A0000}"/>
    <cellStyle name="Good 3" xfId="2789" xr:uid="{00000000-0005-0000-0000-0000E40A0000}"/>
    <cellStyle name="Good 4" xfId="2790" xr:uid="{00000000-0005-0000-0000-0000E50A0000}"/>
    <cellStyle name="Good 5" xfId="2791" xr:uid="{00000000-0005-0000-0000-0000E60A0000}"/>
    <cellStyle name="Good 6" xfId="2792" xr:uid="{00000000-0005-0000-0000-0000E70A0000}"/>
    <cellStyle name="Good 7" xfId="2793" xr:uid="{00000000-0005-0000-0000-0000E80A0000}"/>
    <cellStyle name="Good 8" xfId="2794" xr:uid="{00000000-0005-0000-0000-0000E90A0000}"/>
    <cellStyle name="Good 9" xfId="2795" xr:uid="{00000000-0005-0000-0000-0000EA0A0000}"/>
    <cellStyle name="Grey" xfId="2796" xr:uid="{00000000-0005-0000-0000-0000EB0A0000}"/>
    <cellStyle name="Grey 2" xfId="2797" xr:uid="{00000000-0005-0000-0000-0000EC0A0000}"/>
    <cellStyle name="Header" xfId="2798" xr:uid="{00000000-0005-0000-0000-0000ED0A0000}"/>
    <cellStyle name="Header1" xfId="2799" xr:uid="{00000000-0005-0000-0000-0000EE0A0000}"/>
    <cellStyle name="Header2" xfId="2800" xr:uid="{00000000-0005-0000-0000-0000EF0A0000}"/>
    <cellStyle name="Heading" xfId="2801" xr:uid="{00000000-0005-0000-0000-0000F00A0000}"/>
    <cellStyle name="Heading 1" xfId="2802" xr:uid="{00000000-0005-0000-0000-0000F10A0000}"/>
    <cellStyle name="Heading 1 2" xfId="2803" xr:uid="{00000000-0005-0000-0000-0000F20A0000}"/>
    <cellStyle name="Heading 1 2 2" xfId="2804" xr:uid="{00000000-0005-0000-0000-0000F30A0000}"/>
    <cellStyle name="Heading 1 2 2 2" xfId="2805" xr:uid="{00000000-0005-0000-0000-0000F40A0000}"/>
    <cellStyle name="Heading 1 2 2 2 2" xfId="2806" xr:uid="{00000000-0005-0000-0000-0000F50A0000}"/>
    <cellStyle name="Heading 1 2 2 2 3" xfId="2807" xr:uid="{00000000-0005-0000-0000-0000F60A0000}"/>
    <cellStyle name="Heading 1 2 2 3" xfId="2808" xr:uid="{00000000-0005-0000-0000-0000F70A0000}"/>
    <cellStyle name="Heading 1 2 2 4" xfId="2809" xr:uid="{00000000-0005-0000-0000-0000F80A0000}"/>
    <cellStyle name="Heading 1 2 2_Conciliação+Udinese+02-2011" xfId="2810" xr:uid="{00000000-0005-0000-0000-0000F90A0000}"/>
    <cellStyle name="Heading 1 2 3" xfId="2811" xr:uid="{00000000-0005-0000-0000-0000FA0A0000}"/>
    <cellStyle name="Heading 1 2 4" xfId="2812" xr:uid="{00000000-0005-0000-0000-0000FB0A0000}"/>
    <cellStyle name="Heading 1 2 5" xfId="2813" xr:uid="{00000000-0005-0000-0000-0000FC0A0000}"/>
    <cellStyle name="Heading 1 2 6" xfId="2814" xr:uid="{00000000-0005-0000-0000-0000FD0A0000}"/>
    <cellStyle name="Heading 1 2 6 2" xfId="2815" xr:uid="{00000000-0005-0000-0000-0000FE0A0000}"/>
    <cellStyle name="Heading 1 2 6 3" xfId="2816" xr:uid="{00000000-0005-0000-0000-0000FF0A0000}"/>
    <cellStyle name="Heading 1 2 6_Conciliação+Udinese+02-2011" xfId="2817" xr:uid="{00000000-0005-0000-0000-0000000B0000}"/>
    <cellStyle name="Heading 1 2 7" xfId="2818" xr:uid="{00000000-0005-0000-0000-0000010B0000}"/>
    <cellStyle name="Heading 1 3" xfId="2819" xr:uid="{00000000-0005-0000-0000-0000020B0000}"/>
    <cellStyle name="Heading 1 4" xfId="2820" xr:uid="{00000000-0005-0000-0000-0000030B0000}"/>
    <cellStyle name="Heading 1 5" xfId="2821" xr:uid="{00000000-0005-0000-0000-0000040B0000}"/>
    <cellStyle name="Heading 1 6" xfId="2822" xr:uid="{00000000-0005-0000-0000-0000050B0000}"/>
    <cellStyle name="Heading 1 7" xfId="2823" xr:uid="{00000000-0005-0000-0000-0000060B0000}"/>
    <cellStyle name="Heading 1 8" xfId="2824" xr:uid="{00000000-0005-0000-0000-0000070B0000}"/>
    <cellStyle name="Heading 1 9" xfId="2825" xr:uid="{00000000-0005-0000-0000-0000080B0000}"/>
    <cellStyle name="Heading 2" xfId="2826" xr:uid="{00000000-0005-0000-0000-0000090B0000}"/>
    <cellStyle name="Heading 2 2" xfId="2827" xr:uid="{00000000-0005-0000-0000-00000A0B0000}"/>
    <cellStyle name="Heading 2 2 2" xfId="2828" xr:uid="{00000000-0005-0000-0000-00000B0B0000}"/>
    <cellStyle name="Heading 2 2 2 2" xfId="2829" xr:uid="{00000000-0005-0000-0000-00000C0B0000}"/>
    <cellStyle name="Heading 2 2 2 2 2" xfId="2830" xr:uid="{00000000-0005-0000-0000-00000D0B0000}"/>
    <cellStyle name="Heading 2 2 2 2 3" xfId="2831" xr:uid="{00000000-0005-0000-0000-00000E0B0000}"/>
    <cellStyle name="Heading 2 2 2 3" xfId="2832" xr:uid="{00000000-0005-0000-0000-00000F0B0000}"/>
    <cellStyle name="Heading 2 2 2 4" xfId="2833" xr:uid="{00000000-0005-0000-0000-0000100B0000}"/>
    <cellStyle name="Heading 2 2 2_Conciliação+Udinese+02-2011" xfId="2834" xr:uid="{00000000-0005-0000-0000-0000110B0000}"/>
    <cellStyle name="Heading 2 2 3" xfId="2835" xr:uid="{00000000-0005-0000-0000-0000120B0000}"/>
    <cellStyle name="Heading 2 2 4" xfId="2836" xr:uid="{00000000-0005-0000-0000-0000130B0000}"/>
    <cellStyle name="Heading 2 2 5" xfId="2837" xr:uid="{00000000-0005-0000-0000-0000140B0000}"/>
    <cellStyle name="Heading 2 2 6" xfId="2838" xr:uid="{00000000-0005-0000-0000-0000150B0000}"/>
    <cellStyle name="Heading 2 2 6 2" xfId="2839" xr:uid="{00000000-0005-0000-0000-0000160B0000}"/>
    <cellStyle name="Heading 2 2 6 3" xfId="2840" xr:uid="{00000000-0005-0000-0000-0000170B0000}"/>
    <cellStyle name="Heading 2 2 6_Conciliação+Udinese+02-2011" xfId="2841" xr:uid="{00000000-0005-0000-0000-0000180B0000}"/>
    <cellStyle name="Heading 2 2 7" xfId="2842" xr:uid="{00000000-0005-0000-0000-0000190B0000}"/>
    <cellStyle name="Heading 2 3" xfId="2843" xr:uid="{00000000-0005-0000-0000-00001A0B0000}"/>
    <cellStyle name="Heading 2 4" xfId="2844" xr:uid="{00000000-0005-0000-0000-00001B0B0000}"/>
    <cellStyle name="Heading 2 5" xfId="2845" xr:uid="{00000000-0005-0000-0000-00001C0B0000}"/>
    <cellStyle name="Heading 2 6" xfId="2846" xr:uid="{00000000-0005-0000-0000-00001D0B0000}"/>
    <cellStyle name="Heading 2 7" xfId="2847" xr:uid="{00000000-0005-0000-0000-00001E0B0000}"/>
    <cellStyle name="Heading 2 8" xfId="2848" xr:uid="{00000000-0005-0000-0000-00001F0B0000}"/>
    <cellStyle name="Heading 2 9" xfId="2849" xr:uid="{00000000-0005-0000-0000-0000200B0000}"/>
    <cellStyle name="Heading 3" xfId="2850" xr:uid="{00000000-0005-0000-0000-0000210B0000}"/>
    <cellStyle name="Heading 3 2" xfId="2851" xr:uid="{00000000-0005-0000-0000-0000220B0000}"/>
    <cellStyle name="Heading 3 2 2" xfId="2852" xr:uid="{00000000-0005-0000-0000-0000230B0000}"/>
    <cellStyle name="Heading 3 2 2 2" xfId="2853" xr:uid="{00000000-0005-0000-0000-0000240B0000}"/>
    <cellStyle name="Heading 3 2 2 2 2" xfId="2854" xr:uid="{00000000-0005-0000-0000-0000250B0000}"/>
    <cellStyle name="Heading 3 2 2 2 3" xfId="2855" xr:uid="{00000000-0005-0000-0000-0000260B0000}"/>
    <cellStyle name="Heading 3 2 2 3" xfId="2856" xr:uid="{00000000-0005-0000-0000-0000270B0000}"/>
    <cellStyle name="Heading 3 2 2 4" xfId="2857" xr:uid="{00000000-0005-0000-0000-0000280B0000}"/>
    <cellStyle name="Heading 3 2 2_Conciliação+Udinese+02-2011" xfId="2858" xr:uid="{00000000-0005-0000-0000-0000290B0000}"/>
    <cellStyle name="Heading 3 2 3" xfId="2859" xr:uid="{00000000-0005-0000-0000-00002A0B0000}"/>
    <cellStyle name="Heading 3 2 4" xfId="2860" xr:uid="{00000000-0005-0000-0000-00002B0B0000}"/>
    <cellStyle name="Heading 3 2 5" xfId="2861" xr:uid="{00000000-0005-0000-0000-00002C0B0000}"/>
    <cellStyle name="Heading 3 2 6" xfId="2862" xr:uid="{00000000-0005-0000-0000-00002D0B0000}"/>
    <cellStyle name="Heading 3 2 6 2" xfId="2863" xr:uid="{00000000-0005-0000-0000-00002E0B0000}"/>
    <cellStyle name="Heading 3 2 6 3" xfId="2864" xr:uid="{00000000-0005-0000-0000-00002F0B0000}"/>
    <cellStyle name="Heading 3 2 6_Conciliação+Udinese+02-2011" xfId="2865" xr:uid="{00000000-0005-0000-0000-0000300B0000}"/>
    <cellStyle name="Heading 3 2 7" xfId="2866" xr:uid="{00000000-0005-0000-0000-0000310B0000}"/>
    <cellStyle name="Heading 3 3" xfId="2867" xr:uid="{00000000-0005-0000-0000-0000320B0000}"/>
    <cellStyle name="Heading 3 4" xfId="2868" xr:uid="{00000000-0005-0000-0000-0000330B0000}"/>
    <cellStyle name="Heading 3 5" xfId="2869" xr:uid="{00000000-0005-0000-0000-0000340B0000}"/>
    <cellStyle name="Heading 3 6" xfId="2870" xr:uid="{00000000-0005-0000-0000-0000350B0000}"/>
    <cellStyle name="Heading 3 7" xfId="2871" xr:uid="{00000000-0005-0000-0000-0000360B0000}"/>
    <cellStyle name="Heading 3 8" xfId="2872" xr:uid="{00000000-0005-0000-0000-0000370B0000}"/>
    <cellStyle name="Heading 3 9" xfId="2873" xr:uid="{00000000-0005-0000-0000-0000380B0000}"/>
    <cellStyle name="Heading 4" xfId="2874" xr:uid="{00000000-0005-0000-0000-0000390B0000}"/>
    <cellStyle name="Heading 4 2" xfId="2875" xr:uid="{00000000-0005-0000-0000-00003A0B0000}"/>
    <cellStyle name="Heading 4 2 2" xfId="2876" xr:uid="{00000000-0005-0000-0000-00003B0B0000}"/>
    <cellStyle name="Heading 4 2 2 2" xfId="2877" xr:uid="{00000000-0005-0000-0000-00003C0B0000}"/>
    <cellStyle name="Heading 4 2 2 2 2" xfId="2878" xr:uid="{00000000-0005-0000-0000-00003D0B0000}"/>
    <cellStyle name="Heading 4 2 2 2 3" xfId="2879" xr:uid="{00000000-0005-0000-0000-00003E0B0000}"/>
    <cellStyle name="Heading 4 2 2 3" xfId="2880" xr:uid="{00000000-0005-0000-0000-00003F0B0000}"/>
    <cellStyle name="Heading 4 2 2 4" xfId="2881" xr:uid="{00000000-0005-0000-0000-0000400B0000}"/>
    <cellStyle name="Heading 4 2 2_Conciliação+Udinese+02-2011" xfId="2882" xr:uid="{00000000-0005-0000-0000-0000410B0000}"/>
    <cellStyle name="Heading 4 2 3" xfId="2883" xr:uid="{00000000-0005-0000-0000-0000420B0000}"/>
    <cellStyle name="Heading 4 2 4" xfId="2884" xr:uid="{00000000-0005-0000-0000-0000430B0000}"/>
    <cellStyle name="Heading 4 2 5" xfId="2885" xr:uid="{00000000-0005-0000-0000-0000440B0000}"/>
    <cellStyle name="Heading 4 2 6" xfId="2886" xr:uid="{00000000-0005-0000-0000-0000450B0000}"/>
    <cellStyle name="Heading 4 2 6 2" xfId="2887" xr:uid="{00000000-0005-0000-0000-0000460B0000}"/>
    <cellStyle name="Heading 4 2 6 3" xfId="2888" xr:uid="{00000000-0005-0000-0000-0000470B0000}"/>
    <cellStyle name="Heading 4 2 6_Conciliação+Udinese+02-2011" xfId="2889" xr:uid="{00000000-0005-0000-0000-0000480B0000}"/>
    <cellStyle name="Heading 4 2 7" xfId="2890" xr:uid="{00000000-0005-0000-0000-0000490B0000}"/>
    <cellStyle name="Heading 4 3" xfId="2891" xr:uid="{00000000-0005-0000-0000-00004A0B0000}"/>
    <cellStyle name="Heading 4 4" xfId="2892" xr:uid="{00000000-0005-0000-0000-00004B0B0000}"/>
    <cellStyle name="Heading 4 5" xfId="2893" xr:uid="{00000000-0005-0000-0000-00004C0B0000}"/>
    <cellStyle name="Heading 4 6" xfId="2894" xr:uid="{00000000-0005-0000-0000-00004D0B0000}"/>
    <cellStyle name="Heading 4 7" xfId="2895" xr:uid="{00000000-0005-0000-0000-00004E0B0000}"/>
    <cellStyle name="Heading 4 8" xfId="2896" xr:uid="{00000000-0005-0000-0000-00004F0B0000}"/>
    <cellStyle name="Heading 4 9" xfId="2897" xr:uid="{00000000-0005-0000-0000-0000500B0000}"/>
    <cellStyle name="Heading1" xfId="2898" xr:uid="{00000000-0005-0000-0000-0000510B0000}"/>
    <cellStyle name="Heading1 2" xfId="2899" xr:uid="{00000000-0005-0000-0000-0000520B0000}"/>
    <cellStyle name="Heading2" xfId="2900" xr:uid="{00000000-0005-0000-0000-0000530B0000}"/>
    <cellStyle name="Heading3" xfId="2901" xr:uid="{00000000-0005-0000-0000-0000540B0000}"/>
    <cellStyle name="HIGHLIGHT" xfId="2902" xr:uid="{00000000-0005-0000-0000-0000550B0000}"/>
    <cellStyle name="Hiperlink 2" xfId="2903" xr:uid="{00000000-0005-0000-0000-0000560B0000}"/>
    <cellStyle name="Incorreto" xfId="2904" xr:uid="{00000000-0005-0000-0000-0000570B0000}"/>
    <cellStyle name="Incorreto 2 2" xfId="2905" xr:uid="{00000000-0005-0000-0000-0000580B0000}"/>
    <cellStyle name="Incorreto 3 2" xfId="2906" xr:uid="{00000000-0005-0000-0000-0000590B0000}"/>
    <cellStyle name="Incorreto 4 2" xfId="2907" xr:uid="{00000000-0005-0000-0000-00005A0B0000}"/>
    <cellStyle name="Incorreto 5 2" xfId="2908" xr:uid="{00000000-0005-0000-0000-00005B0B0000}"/>
    <cellStyle name="Incorreto 6 2" xfId="2909" xr:uid="{00000000-0005-0000-0000-00005C0B0000}"/>
    <cellStyle name="Incorreto 7 2" xfId="2910" xr:uid="{00000000-0005-0000-0000-00005D0B0000}"/>
    <cellStyle name="Incorreto 8 2" xfId="2911" xr:uid="{00000000-0005-0000-0000-00005E0B0000}"/>
    <cellStyle name="Input [yellow]" xfId="2912" xr:uid="{00000000-0005-0000-0000-00005F0B0000}"/>
    <cellStyle name="Input [yellow] 2" xfId="2913" xr:uid="{00000000-0005-0000-0000-0000600B0000}"/>
    <cellStyle name="Input 2" xfId="2914" xr:uid="{00000000-0005-0000-0000-0000610B0000}"/>
    <cellStyle name="Input 2 2" xfId="2915" xr:uid="{00000000-0005-0000-0000-0000620B0000}"/>
    <cellStyle name="Input 2 2 2" xfId="2916" xr:uid="{00000000-0005-0000-0000-0000630B0000}"/>
    <cellStyle name="Input 2 2 2 2" xfId="2917" xr:uid="{00000000-0005-0000-0000-0000640B0000}"/>
    <cellStyle name="Input 2 2 2 3" xfId="2918" xr:uid="{00000000-0005-0000-0000-0000650B0000}"/>
    <cellStyle name="Input 2 2 3" xfId="2919" xr:uid="{00000000-0005-0000-0000-0000660B0000}"/>
    <cellStyle name="Input 2 2 4" xfId="2920" xr:uid="{00000000-0005-0000-0000-0000670B0000}"/>
    <cellStyle name="Input 2 2_Conciliação+Udinese+02-2011" xfId="2921" xr:uid="{00000000-0005-0000-0000-0000680B0000}"/>
    <cellStyle name="Input 2 3" xfId="2922" xr:uid="{00000000-0005-0000-0000-0000690B0000}"/>
    <cellStyle name="Input 2 4" xfId="2923" xr:uid="{00000000-0005-0000-0000-00006A0B0000}"/>
    <cellStyle name="Input 2 5" xfId="2924" xr:uid="{00000000-0005-0000-0000-00006B0B0000}"/>
    <cellStyle name="Input 2 6" xfId="2925" xr:uid="{00000000-0005-0000-0000-00006C0B0000}"/>
    <cellStyle name="Input 2 6 2" xfId="2926" xr:uid="{00000000-0005-0000-0000-00006D0B0000}"/>
    <cellStyle name="Input 2 6 3" xfId="2927" xr:uid="{00000000-0005-0000-0000-00006E0B0000}"/>
    <cellStyle name="Input 2 6_Conciliação+Udinese+02-2011" xfId="2928" xr:uid="{00000000-0005-0000-0000-00006F0B0000}"/>
    <cellStyle name="Input 2 7" xfId="2929" xr:uid="{00000000-0005-0000-0000-0000700B0000}"/>
    <cellStyle name="Input 3" xfId="2930" xr:uid="{00000000-0005-0000-0000-0000710B0000}"/>
    <cellStyle name="Input 4" xfId="2931" xr:uid="{00000000-0005-0000-0000-0000720B0000}"/>
    <cellStyle name="Input 5" xfId="2932" xr:uid="{00000000-0005-0000-0000-0000730B0000}"/>
    <cellStyle name="Input 6" xfId="2933" xr:uid="{00000000-0005-0000-0000-0000740B0000}"/>
    <cellStyle name="Input 7" xfId="2934" xr:uid="{00000000-0005-0000-0000-0000750B0000}"/>
    <cellStyle name="Input 8" xfId="2935" xr:uid="{00000000-0005-0000-0000-0000760B0000}"/>
    <cellStyle name="Input 9" xfId="2936" xr:uid="{00000000-0005-0000-0000-0000770B0000}"/>
    <cellStyle name="Link Currency (0)" xfId="2937" xr:uid="{00000000-0005-0000-0000-0000780B0000}"/>
    <cellStyle name="Link Currency (2)" xfId="2938" xr:uid="{00000000-0005-0000-0000-0000790B0000}"/>
    <cellStyle name="Link Units (0)" xfId="2939" xr:uid="{00000000-0005-0000-0000-00007A0B0000}"/>
    <cellStyle name="Link Units (1)" xfId="2940" xr:uid="{00000000-0005-0000-0000-00007B0B0000}"/>
    <cellStyle name="Link Units (2)" xfId="2941" xr:uid="{00000000-0005-0000-0000-00007C0B0000}"/>
    <cellStyle name="Linked Cell 2" xfId="2942" xr:uid="{00000000-0005-0000-0000-00007D0B0000}"/>
    <cellStyle name="Linked Cell 2 2" xfId="2943" xr:uid="{00000000-0005-0000-0000-00007E0B0000}"/>
    <cellStyle name="Linked Cell 2 2 2" xfId="2944" xr:uid="{00000000-0005-0000-0000-00007F0B0000}"/>
    <cellStyle name="Linked Cell 2 2 2 2" xfId="2945" xr:uid="{00000000-0005-0000-0000-0000800B0000}"/>
    <cellStyle name="Linked Cell 2 2 2 3" xfId="2946" xr:uid="{00000000-0005-0000-0000-0000810B0000}"/>
    <cellStyle name="Linked Cell 2 2 3" xfId="2947" xr:uid="{00000000-0005-0000-0000-0000820B0000}"/>
    <cellStyle name="Linked Cell 2 2 4" xfId="2948" xr:uid="{00000000-0005-0000-0000-0000830B0000}"/>
    <cellStyle name="Linked Cell 2 2_Conciliação+Udinese+02-2011" xfId="2949" xr:uid="{00000000-0005-0000-0000-0000840B0000}"/>
    <cellStyle name="Linked Cell 2 3" xfId="2950" xr:uid="{00000000-0005-0000-0000-0000850B0000}"/>
    <cellStyle name="Linked Cell 2 4" xfId="2951" xr:uid="{00000000-0005-0000-0000-0000860B0000}"/>
    <cellStyle name="Linked Cell 2 5" xfId="2952" xr:uid="{00000000-0005-0000-0000-0000870B0000}"/>
    <cellStyle name="Linked Cell 2 6" xfId="2953" xr:uid="{00000000-0005-0000-0000-0000880B0000}"/>
    <cellStyle name="Linked Cell 2 6 2" xfId="2954" xr:uid="{00000000-0005-0000-0000-0000890B0000}"/>
    <cellStyle name="Linked Cell 2 6 3" xfId="2955" xr:uid="{00000000-0005-0000-0000-00008A0B0000}"/>
    <cellStyle name="Linked Cell 2 6_Conciliação+Udinese+02-2011" xfId="2956" xr:uid="{00000000-0005-0000-0000-00008B0B0000}"/>
    <cellStyle name="Linked Cell 2 7" xfId="2957" xr:uid="{00000000-0005-0000-0000-00008C0B0000}"/>
    <cellStyle name="Linked Cell 3" xfId="2958" xr:uid="{00000000-0005-0000-0000-00008D0B0000}"/>
    <cellStyle name="Linked Cell 4" xfId="2959" xr:uid="{00000000-0005-0000-0000-00008E0B0000}"/>
    <cellStyle name="Linked Cell 5" xfId="2960" xr:uid="{00000000-0005-0000-0000-00008F0B0000}"/>
    <cellStyle name="Linked Cell 6" xfId="2961" xr:uid="{00000000-0005-0000-0000-0000900B0000}"/>
    <cellStyle name="Linked Cell 7" xfId="2962" xr:uid="{00000000-0005-0000-0000-0000910B0000}"/>
    <cellStyle name="Linked Cell 8" xfId="2963" xr:uid="{00000000-0005-0000-0000-0000920B0000}"/>
    <cellStyle name="Linked Cell 9" xfId="2964" xr:uid="{00000000-0005-0000-0000-0000930B0000}"/>
    <cellStyle name="Moeda" xfId="4729" builtinId="4"/>
    <cellStyle name="Neutra 2 2" xfId="2965" xr:uid="{00000000-0005-0000-0000-0000940B0000}"/>
    <cellStyle name="Neutra 3 2" xfId="2966" xr:uid="{00000000-0005-0000-0000-0000950B0000}"/>
    <cellStyle name="Neutra 4 2" xfId="2967" xr:uid="{00000000-0005-0000-0000-0000960B0000}"/>
    <cellStyle name="Neutra 5 2" xfId="2968" xr:uid="{00000000-0005-0000-0000-0000970B0000}"/>
    <cellStyle name="Neutra 6 2" xfId="2969" xr:uid="{00000000-0005-0000-0000-0000980B0000}"/>
    <cellStyle name="Neutra 7 2" xfId="2970" xr:uid="{00000000-0005-0000-0000-0000990B0000}"/>
    <cellStyle name="Neutra 8 2" xfId="2971" xr:uid="{00000000-0005-0000-0000-00009A0B0000}"/>
    <cellStyle name="Neutral 2" xfId="2972" xr:uid="{00000000-0005-0000-0000-00009B0B0000}"/>
    <cellStyle name="Neutral 2 2" xfId="2973" xr:uid="{00000000-0005-0000-0000-00009C0B0000}"/>
    <cellStyle name="Neutral 2 2 2" xfId="2974" xr:uid="{00000000-0005-0000-0000-00009D0B0000}"/>
    <cellStyle name="Neutral 2 2 2 2" xfId="2975" xr:uid="{00000000-0005-0000-0000-00009E0B0000}"/>
    <cellStyle name="Neutral 2 2 2 3" xfId="2976" xr:uid="{00000000-0005-0000-0000-00009F0B0000}"/>
    <cellStyle name="Neutral 2 2 3" xfId="2977" xr:uid="{00000000-0005-0000-0000-0000A00B0000}"/>
    <cellStyle name="Neutral 2 2 4" xfId="2978" xr:uid="{00000000-0005-0000-0000-0000A10B0000}"/>
    <cellStyle name="Neutral 2 2_Conciliação+Udinese+02-2011" xfId="2979" xr:uid="{00000000-0005-0000-0000-0000A20B0000}"/>
    <cellStyle name="Neutral 2 3" xfId="2980" xr:uid="{00000000-0005-0000-0000-0000A30B0000}"/>
    <cellStyle name="Neutral 2 4" xfId="2981" xr:uid="{00000000-0005-0000-0000-0000A40B0000}"/>
    <cellStyle name="Neutral 2 5" xfId="2982" xr:uid="{00000000-0005-0000-0000-0000A50B0000}"/>
    <cellStyle name="Neutral 2 6" xfId="2983" xr:uid="{00000000-0005-0000-0000-0000A60B0000}"/>
    <cellStyle name="Neutral 2 6 2" xfId="2984" xr:uid="{00000000-0005-0000-0000-0000A70B0000}"/>
    <cellStyle name="Neutral 2 6 3" xfId="2985" xr:uid="{00000000-0005-0000-0000-0000A80B0000}"/>
    <cellStyle name="Neutral 2 6_Conciliação+Udinese+02-2011" xfId="2986" xr:uid="{00000000-0005-0000-0000-0000A90B0000}"/>
    <cellStyle name="Neutral 2 7" xfId="2987" xr:uid="{00000000-0005-0000-0000-0000AA0B0000}"/>
    <cellStyle name="Neutral 3" xfId="2988" xr:uid="{00000000-0005-0000-0000-0000AB0B0000}"/>
    <cellStyle name="Neutral 4" xfId="2989" xr:uid="{00000000-0005-0000-0000-0000AC0B0000}"/>
    <cellStyle name="Neutral 5" xfId="2990" xr:uid="{00000000-0005-0000-0000-0000AD0B0000}"/>
    <cellStyle name="Neutral 6" xfId="2991" xr:uid="{00000000-0005-0000-0000-0000AE0B0000}"/>
    <cellStyle name="Neutral 7" xfId="2992" xr:uid="{00000000-0005-0000-0000-0000AF0B0000}"/>
    <cellStyle name="Neutral 8" xfId="2993" xr:uid="{00000000-0005-0000-0000-0000B00B0000}"/>
    <cellStyle name="Neutral 9" xfId="2994" xr:uid="{00000000-0005-0000-0000-0000B10B0000}"/>
    <cellStyle name="no dec" xfId="2995" xr:uid="{00000000-0005-0000-0000-0000B20B0000}"/>
    <cellStyle name="Normal" xfId="0" builtinId="0"/>
    <cellStyle name="Normal - Style1" xfId="2996" xr:uid="{00000000-0005-0000-0000-0000B40B0000}"/>
    <cellStyle name="Normal 10" xfId="2997" xr:uid="{00000000-0005-0000-0000-0000B50B0000}"/>
    <cellStyle name="Normal 10 2" xfId="2998" xr:uid="{00000000-0005-0000-0000-0000B60B0000}"/>
    <cellStyle name="Normal 10 2 4" xfId="2999" xr:uid="{00000000-0005-0000-0000-0000B70B0000}"/>
    <cellStyle name="Normal 10 3" xfId="3000" xr:uid="{00000000-0005-0000-0000-0000B80B0000}"/>
    <cellStyle name="Normal 10 4" xfId="3001" xr:uid="{00000000-0005-0000-0000-0000B90B0000}"/>
    <cellStyle name="Normal 10 5" xfId="3002" xr:uid="{00000000-0005-0000-0000-0000BA0B0000}"/>
    <cellStyle name="Normal 100" xfId="3003" xr:uid="{00000000-0005-0000-0000-0000BB0B0000}"/>
    <cellStyle name="Normal 100 2" xfId="3004" xr:uid="{00000000-0005-0000-0000-0000BC0B0000}"/>
    <cellStyle name="Normal 100 2 2" xfId="3005" xr:uid="{00000000-0005-0000-0000-0000BD0B0000}"/>
    <cellStyle name="Normal 100 2 2 2" xfId="3006" xr:uid="{00000000-0005-0000-0000-0000BE0B0000}"/>
    <cellStyle name="Normal 100 2 3" xfId="3007" xr:uid="{00000000-0005-0000-0000-0000BF0B0000}"/>
    <cellStyle name="Normal 100 3" xfId="3008" xr:uid="{00000000-0005-0000-0000-0000C00B0000}"/>
    <cellStyle name="Normal 100 3 2" xfId="3009" xr:uid="{00000000-0005-0000-0000-0000C10B0000}"/>
    <cellStyle name="Normal 100 3 2 2" xfId="3010" xr:uid="{00000000-0005-0000-0000-0000C20B0000}"/>
    <cellStyle name="Normal 100 3 3" xfId="3011" xr:uid="{00000000-0005-0000-0000-0000C30B0000}"/>
    <cellStyle name="Normal 100 4" xfId="3012" xr:uid="{00000000-0005-0000-0000-0000C40B0000}"/>
    <cellStyle name="Normal 101" xfId="3013" xr:uid="{00000000-0005-0000-0000-0000C50B0000}"/>
    <cellStyle name="Normal 101 2" xfId="3014" xr:uid="{00000000-0005-0000-0000-0000C60B0000}"/>
    <cellStyle name="Normal 102" xfId="3015" xr:uid="{00000000-0005-0000-0000-0000C70B0000}"/>
    <cellStyle name="Normal 102 2" xfId="3016" xr:uid="{00000000-0005-0000-0000-0000C80B0000}"/>
    <cellStyle name="Normal 103" xfId="3017" xr:uid="{00000000-0005-0000-0000-0000C90B0000}"/>
    <cellStyle name="Normal 103 2" xfId="3018" xr:uid="{00000000-0005-0000-0000-0000CA0B0000}"/>
    <cellStyle name="Normal 104" xfId="3019" xr:uid="{00000000-0005-0000-0000-0000CB0B0000}"/>
    <cellStyle name="Normal 104 2" xfId="3020" xr:uid="{00000000-0005-0000-0000-0000CC0B0000}"/>
    <cellStyle name="Normal 105" xfId="3021" xr:uid="{00000000-0005-0000-0000-0000CD0B0000}"/>
    <cellStyle name="Normal 105 2" xfId="3022" xr:uid="{00000000-0005-0000-0000-0000CE0B0000}"/>
    <cellStyle name="Normal 106" xfId="3023" xr:uid="{00000000-0005-0000-0000-0000CF0B0000}"/>
    <cellStyle name="Normal 106 2" xfId="3024" xr:uid="{00000000-0005-0000-0000-0000D00B0000}"/>
    <cellStyle name="Normal 107" xfId="3025" xr:uid="{00000000-0005-0000-0000-0000D10B0000}"/>
    <cellStyle name="Normal 107 2" xfId="3026" xr:uid="{00000000-0005-0000-0000-0000D20B0000}"/>
    <cellStyle name="Normal 108" xfId="3027" xr:uid="{00000000-0005-0000-0000-0000D30B0000}"/>
    <cellStyle name="Normal 108 2" xfId="3028" xr:uid="{00000000-0005-0000-0000-0000D40B0000}"/>
    <cellStyle name="Normal 109" xfId="3029" xr:uid="{00000000-0005-0000-0000-0000D50B0000}"/>
    <cellStyle name="Normal 109 2" xfId="3030" xr:uid="{00000000-0005-0000-0000-0000D60B0000}"/>
    <cellStyle name="Normal 11" xfId="3031" xr:uid="{00000000-0005-0000-0000-0000D70B0000}"/>
    <cellStyle name="Normal 11 2" xfId="3032" xr:uid="{00000000-0005-0000-0000-0000D80B0000}"/>
    <cellStyle name="Normal 11 3" xfId="3033" xr:uid="{00000000-0005-0000-0000-0000D90B0000}"/>
    <cellStyle name="Normal 11 4" xfId="3034" xr:uid="{00000000-0005-0000-0000-0000DA0B0000}"/>
    <cellStyle name="Normal 11 5" xfId="3035" xr:uid="{00000000-0005-0000-0000-0000DB0B0000}"/>
    <cellStyle name="Normal 110" xfId="3036" xr:uid="{00000000-0005-0000-0000-0000DC0B0000}"/>
    <cellStyle name="Normal 110 2" xfId="3037" xr:uid="{00000000-0005-0000-0000-0000DD0B0000}"/>
    <cellStyle name="Normal 111" xfId="3038" xr:uid="{00000000-0005-0000-0000-0000DE0B0000}"/>
    <cellStyle name="Normal 112" xfId="3039" xr:uid="{00000000-0005-0000-0000-0000DF0B0000}"/>
    <cellStyle name="Normal 113" xfId="3040" xr:uid="{00000000-0005-0000-0000-0000E00B0000}"/>
    <cellStyle name="Normal 114" xfId="3041" xr:uid="{00000000-0005-0000-0000-0000E10B0000}"/>
    <cellStyle name="Normal 115" xfId="3042" xr:uid="{00000000-0005-0000-0000-0000E20B0000}"/>
    <cellStyle name="Normal 116" xfId="3043" xr:uid="{00000000-0005-0000-0000-0000E30B0000}"/>
    <cellStyle name="Normal 117" xfId="3044" xr:uid="{00000000-0005-0000-0000-0000E40B0000}"/>
    <cellStyle name="Normal 118" xfId="3045" xr:uid="{00000000-0005-0000-0000-0000E50B0000}"/>
    <cellStyle name="Normal 119" xfId="3046" xr:uid="{00000000-0005-0000-0000-0000E60B0000}"/>
    <cellStyle name="Normal 12" xfId="3047" xr:uid="{00000000-0005-0000-0000-0000E70B0000}"/>
    <cellStyle name="Normal 12 2" xfId="3048" xr:uid="{00000000-0005-0000-0000-0000E80B0000}"/>
    <cellStyle name="Normal 12 3" xfId="3049" xr:uid="{00000000-0005-0000-0000-0000E90B0000}"/>
    <cellStyle name="Normal 12 4" xfId="3050" xr:uid="{00000000-0005-0000-0000-0000EA0B0000}"/>
    <cellStyle name="Normal 12 5" xfId="3051" xr:uid="{00000000-0005-0000-0000-0000EB0B0000}"/>
    <cellStyle name="Normal 120" xfId="3052" xr:uid="{00000000-0005-0000-0000-0000EC0B0000}"/>
    <cellStyle name="Normal 121" xfId="3053" xr:uid="{00000000-0005-0000-0000-0000ED0B0000}"/>
    <cellStyle name="Normal 122" xfId="3054" xr:uid="{00000000-0005-0000-0000-0000EE0B0000}"/>
    <cellStyle name="Normal 123" xfId="3055" xr:uid="{00000000-0005-0000-0000-0000EF0B0000}"/>
    <cellStyle name="Normal 124" xfId="3056" xr:uid="{00000000-0005-0000-0000-0000F00B0000}"/>
    <cellStyle name="Normal 125" xfId="3057" xr:uid="{00000000-0005-0000-0000-0000F10B0000}"/>
    <cellStyle name="Normal 126" xfId="3058" xr:uid="{00000000-0005-0000-0000-0000F20B0000}"/>
    <cellStyle name="Normal 127" xfId="3059" xr:uid="{00000000-0005-0000-0000-0000F30B0000}"/>
    <cellStyle name="Normal 128" xfId="3060" xr:uid="{00000000-0005-0000-0000-0000F40B0000}"/>
    <cellStyle name="Normal 129" xfId="3061" xr:uid="{00000000-0005-0000-0000-0000F50B0000}"/>
    <cellStyle name="Normal 13" xfId="3062" xr:uid="{00000000-0005-0000-0000-0000F60B0000}"/>
    <cellStyle name="Normal 13 2" xfId="3063" xr:uid="{00000000-0005-0000-0000-0000F70B0000}"/>
    <cellStyle name="Normal 13 3" xfId="3064" xr:uid="{00000000-0005-0000-0000-0000F80B0000}"/>
    <cellStyle name="Normal 13 4" xfId="3065" xr:uid="{00000000-0005-0000-0000-0000F90B0000}"/>
    <cellStyle name="Normal 13 5" xfId="3066" xr:uid="{00000000-0005-0000-0000-0000FA0B0000}"/>
    <cellStyle name="Normal 130" xfId="3067" xr:uid="{00000000-0005-0000-0000-0000FB0B0000}"/>
    <cellStyle name="Normal 131" xfId="3068" xr:uid="{00000000-0005-0000-0000-0000FC0B0000}"/>
    <cellStyle name="Normal 132" xfId="3069" xr:uid="{00000000-0005-0000-0000-0000FD0B0000}"/>
    <cellStyle name="Normal 133" xfId="3070" xr:uid="{00000000-0005-0000-0000-0000FE0B0000}"/>
    <cellStyle name="Normal 134" xfId="3071" xr:uid="{00000000-0005-0000-0000-0000FF0B0000}"/>
    <cellStyle name="Normal 135" xfId="3072" xr:uid="{00000000-0005-0000-0000-0000000C0000}"/>
    <cellStyle name="Normal 136" xfId="3073" xr:uid="{00000000-0005-0000-0000-0000010C0000}"/>
    <cellStyle name="Normal 137" xfId="3074" xr:uid="{00000000-0005-0000-0000-0000020C0000}"/>
    <cellStyle name="Normal 138" xfId="3075" xr:uid="{00000000-0005-0000-0000-0000030C0000}"/>
    <cellStyle name="Normal 139" xfId="3076" xr:uid="{00000000-0005-0000-0000-0000040C0000}"/>
    <cellStyle name="Normal 14" xfId="3077" xr:uid="{00000000-0005-0000-0000-0000050C0000}"/>
    <cellStyle name="Normal 14 2" xfId="3078" xr:uid="{00000000-0005-0000-0000-0000060C0000}"/>
    <cellStyle name="Normal 14 3" xfId="3079" xr:uid="{00000000-0005-0000-0000-0000070C0000}"/>
    <cellStyle name="Normal 14 4" xfId="3080" xr:uid="{00000000-0005-0000-0000-0000080C0000}"/>
    <cellStyle name="Normal 14 5" xfId="3081" xr:uid="{00000000-0005-0000-0000-0000090C0000}"/>
    <cellStyle name="Normal 140" xfId="3082" xr:uid="{00000000-0005-0000-0000-00000A0C0000}"/>
    <cellStyle name="Normal 141" xfId="3083" xr:uid="{00000000-0005-0000-0000-00000B0C0000}"/>
    <cellStyle name="Normal 142" xfId="3084" xr:uid="{00000000-0005-0000-0000-00000C0C0000}"/>
    <cellStyle name="Normal 143" xfId="3085" xr:uid="{00000000-0005-0000-0000-00000D0C0000}"/>
    <cellStyle name="Normal 144" xfId="3086" xr:uid="{00000000-0005-0000-0000-00000E0C0000}"/>
    <cellStyle name="Normal 145" xfId="3087" xr:uid="{00000000-0005-0000-0000-00000F0C0000}"/>
    <cellStyle name="Normal 146" xfId="3088" xr:uid="{00000000-0005-0000-0000-0000100C0000}"/>
    <cellStyle name="Normal 147" xfId="3089" xr:uid="{00000000-0005-0000-0000-0000110C0000}"/>
    <cellStyle name="Normal 148" xfId="3090" xr:uid="{00000000-0005-0000-0000-0000120C0000}"/>
    <cellStyle name="Normal 149" xfId="3091" xr:uid="{00000000-0005-0000-0000-0000130C0000}"/>
    <cellStyle name="Normal 15" xfId="3092" xr:uid="{00000000-0005-0000-0000-0000140C0000}"/>
    <cellStyle name="Normal 15 2" xfId="3093" xr:uid="{00000000-0005-0000-0000-0000150C0000}"/>
    <cellStyle name="Normal 15 3" xfId="3094" xr:uid="{00000000-0005-0000-0000-0000160C0000}"/>
    <cellStyle name="Normal 15 4" xfId="3095" xr:uid="{00000000-0005-0000-0000-0000170C0000}"/>
    <cellStyle name="Normal 15 5" xfId="3096" xr:uid="{00000000-0005-0000-0000-0000180C0000}"/>
    <cellStyle name="Normal 150" xfId="3097" xr:uid="{00000000-0005-0000-0000-0000190C0000}"/>
    <cellStyle name="Normal 151" xfId="3098" xr:uid="{00000000-0005-0000-0000-00001A0C0000}"/>
    <cellStyle name="Normal 152" xfId="3099" xr:uid="{00000000-0005-0000-0000-00001B0C0000}"/>
    <cellStyle name="Normal 153" xfId="3100" xr:uid="{00000000-0005-0000-0000-00001C0C0000}"/>
    <cellStyle name="Normal 154" xfId="3101" xr:uid="{00000000-0005-0000-0000-00001D0C0000}"/>
    <cellStyle name="Normal 155" xfId="3102" xr:uid="{00000000-0005-0000-0000-00001E0C0000}"/>
    <cellStyle name="Normal 156" xfId="3103" xr:uid="{00000000-0005-0000-0000-00001F0C0000}"/>
    <cellStyle name="Normal 157" xfId="3104" xr:uid="{00000000-0005-0000-0000-0000200C0000}"/>
    <cellStyle name="Normal 158" xfId="3105" xr:uid="{00000000-0005-0000-0000-0000210C0000}"/>
    <cellStyle name="Normal 159" xfId="3106" xr:uid="{00000000-0005-0000-0000-0000220C0000}"/>
    <cellStyle name="Normal 16" xfId="3107" xr:uid="{00000000-0005-0000-0000-0000230C0000}"/>
    <cellStyle name="Normal 16 2" xfId="3108" xr:uid="{00000000-0005-0000-0000-0000240C0000}"/>
    <cellStyle name="Normal 16 3" xfId="3109" xr:uid="{00000000-0005-0000-0000-0000250C0000}"/>
    <cellStyle name="Normal 16 4" xfId="3110" xr:uid="{00000000-0005-0000-0000-0000260C0000}"/>
    <cellStyle name="Normal 16 5" xfId="3111" xr:uid="{00000000-0005-0000-0000-0000270C0000}"/>
    <cellStyle name="Normal 160" xfId="3112" xr:uid="{00000000-0005-0000-0000-0000280C0000}"/>
    <cellStyle name="Normal 161" xfId="3113" xr:uid="{00000000-0005-0000-0000-0000290C0000}"/>
    <cellStyle name="Normal 162" xfId="3114" xr:uid="{00000000-0005-0000-0000-00002A0C0000}"/>
    <cellStyle name="Normal 163" xfId="3115" xr:uid="{00000000-0005-0000-0000-00002B0C0000}"/>
    <cellStyle name="Normal 164" xfId="3116" xr:uid="{00000000-0005-0000-0000-00002C0C0000}"/>
    <cellStyle name="Normal 165" xfId="3117" xr:uid="{00000000-0005-0000-0000-00002D0C0000}"/>
    <cellStyle name="Normal 166" xfId="3118" xr:uid="{00000000-0005-0000-0000-00002E0C0000}"/>
    <cellStyle name="Normal 167" xfId="3119" xr:uid="{00000000-0005-0000-0000-00002F0C0000}"/>
    <cellStyle name="Normal 168" xfId="3120" xr:uid="{00000000-0005-0000-0000-0000300C0000}"/>
    <cellStyle name="Normal 169" xfId="3121" xr:uid="{00000000-0005-0000-0000-0000310C0000}"/>
    <cellStyle name="Normal 17" xfId="3122" xr:uid="{00000000-0005-0000-0000-0000320C0000}"/>
    <cellStyle name="Normal 17 2" xfId="3123" xr:uid="{00000000-0005-0000-0000-0000330C0000}"/>
    <cellStyle name="Normal 17 3" xfId="3124" xr:uid="{00000000-0005-0000-0000-0000340C0000}"/>
    <cellStyle name="Normal 17 4" xfId="3125" xr:uid="{00000000-0005-0000-0000-0000350C0000}"/>
    <cellStyle name="Normal 17 5" xfId="3126" xr:uid="{00000000-0005-0000-0000-0000360C0000}"/>
    <cellStyle name="Normal 170" xfId="3127" xr:uid="{00000000-0005-0000-0000-0000370C0000}"/>
    <cellStyle name="Normal 171" xfId="3128" xr:uid="{00000000-0005-0000-0000-0000380C0000}"/>
    <cellStyle name="Normal 172" xfId="3129" xr:uid="{00000000-0005-0000-0000-0000390C0000}"/>
    <cellStyle name="Normal 173" xfId="3130" xr:uid="{00000000-0005-0000-0000-00003A0C0000}"/>
    <cellStyle name="Normal 173 2" xfId="3131" xr:uid="{00000000-0005-0000-0000-00003B0C0000}"/>
    <cellStyle name="Normal 174" xfId="3132" xr:uid="{00000000-0005-0000-0000-00003C0C0000}"/>
    <cellStyle name="Normal 175" xfId="3133" xr:uid="{00000000-0005-0000-0000-00003D0C0000}"/>
    <cellStyle name="Normal 176" xfId="3134" xr:uid="{00000000-0005-0000-0000-00003E0C0000}"/>
    <cellStyle name="Normal 177" xfId="3135" xr:uid="{00000000-0005-0000-0000-00003F0C0000}"/>
    <cellStyle name="Normal 178" xfId="3136" xr:uid="{00000000-0005-0000-0000-0000400C0000}"/>
    <cellStyle name="Normal 179" xfId="3137" xr:uid="{00000000-0005-0000-0000-0000410C0000}"/>
    <cellStyle name="Normal 18" xfId="3138" xr:uid="{00000000-0005-0000-0000-0000420C0000}"/>
    <cellStyle name="Normal 18 2" xfId="3139" xr:uid="{00000000-0005-0000-0000-0000430C0000}"/>
    <cellStyle name="Normal 18 3" xfId="3140" xr:uid="{00000000-0005-0000-0000-0000440C0000}"/>
    <cellStyle name="Normal 18 4" xfId="3141" xr:uid="{00000000-0005-0000-0000-0000450C0000}"/>
    <cellStyle name="Normal 18 5" xfId="3142" xr:uid="{00000000-0005-0000-0000-0000460C0000}"/>
    <cellStyle name="Normal 180" xfId="3143" xr:uid="{00000000-0005-0000-0000-0000470C0000}"/>
    <cellStyle name="Normal 181" xfId="3144" xr:uid="{00000000-0005-0000-0000-0000480C0000}"/>
    <cellStyle name="Normal 182" xfId="3145" xr:uid="{00000000-0005-0000-0000-0000490C0000}"/>
    <cellStyle name="Normal 183" xfId="3146" xr:uid="{00000000-0005-0000-0000-00004A0C0000}"/>
    <cellStyle name="Normal 184" xfId="3147" xr:uid="{00000000-0005-0000-0000-00004B0C0000}"/>
    <cellStyle name="Normal 185" xfId="3148" xr:uid="{00000000-0005-0000-0000-00004C0C0000}"/>
    <cellStyle name="Normal 186" xfId="3149" xr:uid="{00000000-0005-0000-0000-00004D0C0000}"/>
    <cellStyle name="Normal 187" xfId="3150" xr:uid="{00000000-0005-0000-0000-00004E0C0000}"/>
    <cellStyle name="Normal 188" xfId="3151" xr:uid="{00000000-0005-0000-0000-00004F0C0000}"/>
    <cellStyle name="Normal 189" xfId="3152" xr:uid="{00000000-0005-0000-0000-0000500C0000}"/>
    <cellStyle name="Normal 19" xfId="3153" xr:uid="{00000000-0005-0000-0000-0000510C0000}"/>
    <cellStyle name="Normal 19 2" xfId="3154" xr:uid="{00000000-0005-0000-0000-0000520C0000}"/>
    <cellStyle name="Normal 19 3" xfId="3155" xr:uid="{00000000-0005-0000-0000-0000530C0000}"/>
    <cellStyle name="Normal 19 4" xfId="3156" xr:uid="{00000000-0005-0000-0000-0000540C0000}"/>
    <cellStyle name="Normal 19 5" xfId="3157" xr:uid="{00000000-0005-0000-0000-0000550C0000}"/>
    <cellStyle name="Normal 190" xfId="3158" xr:uid="{00000000-0005-0000-0000-0000560C0000}"/>
    <cellStyle name="Normal 191" xfId="3159" xr:uid="{00000000-0005-0000-0000-0000570C0000}"/>
    <cellStyle name="Normal 192" xfId="3160" xr:uid="{00000000-0005-0000-0000-0000580C0000}"/>
    <cellStyle name="Normal 193" xfId="3161" xr:uid="{00000000-0005-0000-0000-0000590C0000}"/>
    <cellStyle name="Normal 194" xfId="3162" xr:uid="{00000000-0005-0000-0000-00005A0C0000}"/>
    <cellStyle name="Normal 195" xfId="3163" xr:uid="{00000000-0005-0000-0000-00005B0C0000}"/>
    <cellStyle name="Normal 196" xfId="3164" xr:uid="{00000000-0005-0000-0000-00005C0C0000}"/>
    <cellStyle name="Normal 197" xfId="3165" xr:uid="{00000000-0005-0000-0000-00005D0C0000}"/>
    <cellStyle name="Normal 198" xfId="3166" xr:uid="{00000000-0005-0000-0000-00005E0C0000}"/>
    <cellStyle name="Normal 199" xfId="3167" xr:uid="{00000000-0005-0000-0000-00005F0C0000}"/>
    <cellStyle name="Normal 2" xfId="3168" xr:uid="{00000000-0005-0000-0000-0000600C0000}"/>
    <cellStyle name="Normal 2 10" xfId="3169" xr:uid="{00000000-0005-0000-0000-0000610C0000}"/>
    <cellStyle name="Normal 2 11" xfId="3170" xr:uid="{00000000-0005-0000-0000-0000620C0000}"/>
    <cellStyle name="Normal 2 12" xfId="3171" xr:uid="{00000000-0005-0000-0000-0000630C0000}"/>
    <cellStyle name="Normal 2 12 2" xfId="3172" xr:uid="{00000000-0005-0000-0000-0000640C0000}"/>
    <cellStyle name="Normal 2 13" xfId="3173" xr:uid="{00000000-0005-0000-0000-0000650C0000}"/>
    <cellStyle name="Normal 2 13 2" xfId="3174" xr:uid="{00000000-0005-0000-0000-0000660C0000}"/>
    <cellStyle name="Normal 2 14" xfId="3175" xr:uid="{00000000-0005-0000-0000-0000670C0000}"/>
    <cellStyle name="Normal 2 15" xfId="3176" xr:uid="{00000000-0005-0000-0000-0000680C0000}"/>
    <cellStyle name="Normal 2 16" xfId="3177" xr:uid="{00000000-0005-0000-0000-0000690C0000}"/>
    <cellStyle name="Normal 2 17" xfId="3178" xr:uid="{00000000-0005-0000-0000-00006A0C0000}"/>
    <cellStyle name="Normal 2 18" xfId="3179" xr:uid="{00000000-0005-0000-0000-00006B0C0000}"/>
    <cellStyle name="Normal 2 18 2" xfId="3180" xr:uid="{00000000-0005-0000-0000-00006C0C0000}"/>
    <cellStyle name="Normal 2 19" xfId="3181" xr:uid="{00000000-0005-0000-0000-00006D0C0000}"/>
    <cellStyle name="Normal 2 19 2" xfId="3182" xr:uid="{00000000-0005-0000-0000-00006E0C0000}"/>
    <cellStyle name="Normal 2 2" xfId="3183" xr:uid="{00000000-0005-0000-0000-00006F0C0000}"/>
    <cellStyle name="Normal 2 2 2" xfId="3184" xr:uid="{00000000-0005-0000-0000-0000700C0000}"/>
    <cellStyle name="Normal 2 2 2 2" xfId="3185" xr:uid="{00000000-0005-0000-0000-0000710C0000}"/>
    <cellStyle name="Normal 2 2 2 2 2" xfId="3186" xr:uid="{00000000-0005-0000-0000-0000720C0000}"/>
    <cellStyle name="Normal 2 2 2 2 2 2" xfId="3187" xr:uid="{00000000-0005-0000-0000-0000730C0000}"/>
    <cellStyle name="Normal 2 2 2 2 2 2 2" xfId="3188" xr:uid="{00000000-0005-0000-0000-0000740C0000}"/>
    <cellStyle name="Normal 2 2 2 2 2 2 2 2" xfId="3189" xr:uid="{00000000-0005-0000-0000-0000750C0000}"/>
    <cellStyle name="Normal 2 2 2 2 2 3" xfId="3190" xr:uid="{00000000-0005-0000-0000-0000760C0000}"/>
    <cellStyle name="Normal 2 2 2 2 2 4" xfId="3191" xr:uid="{00000000-0005-0000-0000-0000770C0000}"/>
    <cellStyle name="Normal 2 2 2 2 2_Conciliação+Udinese+02-2011" xfId="3192" xr:uid="{00000000-0005-0000-0000-0000780C0000}"/>
    <cellStyle name="Normal 2 2 2 2 3" xfId="3193" xr:uid="{00000000-0005-0000-0000-0000790C0000}"/>
    <cellStyle name="Normal 2 2 2 2 4" xfId="3194" xr:uid="{00000000-0005-0000-0000-00007A0C0000}"/>
    <cellStyle name="Normal 2 2 2 2 4 2" xfId="3195" xr:uid="{00000000-0005-0000-0000-00007B0C0000}"/>
    <cellStyle name="Normal 2 2 2 2 5" xfId="3196" xr:uid="{00000000-0005-0000-0000-00007C0C0000}"/>
    <cellStyle name="Normal 2 2 2 3" xfId="3197" xr:uid="{00000000-0005-0000-0000-00007D0C0000}"/>
    <cellStyle name="Normal 2 2 2 3 2" xfId="3198" xr:uid="{00000000-0005-0000-0000-00007E0C0000}"/>
    <cellStyle name="Normal 2 2 2 3 2 2" xfId="3199" xr:uid="{00000000-0005-0000-0000-00007F0C0000}"/>
    <cellStyle name="Normal 2 2 2 3 3" xfId="3200" xr:uid="{00000000-0005-0000-0000-0000800C0000}"/>
    <cellStyle name="Normal 2 2 2 3 3 2" xfId="3201" xr:uid="{00000000-0005-0000-0000-0000810C0000}"/>
    <cellStyle name="Normal 2 2 2 4" xfId="3202" xr:uid="{00000000-0005-0000-0000-0000820C0000}"/>
    <cellStyle name="Normal 2 2 2 5" xfId="3203" xr:uid="{00000000-0005-0000-0000-0000830C0000}"/>
    <cellStyle name="Normal 2 2 2_Conciliação+Udinese+02-2011" xfId="3204" xr:uid="{00000000-0005-0000-0000-0000840C0000}"/>
    <cellStyle name="Normal 2 2 3" xfId="3205" xr:uid="{00000000-0005-0000-0000-0000850C0000}"/>
    <cellStyle name="Normal 2 2 3 2" xfId="3206" xr:uid="{00000000-0005-0000-0000-0000860C0000}"/>
    <cellStyle name="Normal 2 2 3 3" xfId="3207" xr:uid="{00000000-0005-0000-0000-0000870C0000}"/>
    <cellStyle name="Normal 2 2 3 4" xfId="3208" xr:uid="{00000000-0005-0000-0000-0000880C0000}"/>
    <cellStyle name="Normal 2 2 4" xfId="3209" xr:uid="{00000000-0005-0000-0000-0000890C0000}"/>
    <cellStyle name="Normal 2 2 4 2" xfId="3210" xr:uid="{00000000-0005-0000-0000-00008A0C0000}"/>
    <cellStyle name="Normal 2 2 5" xfId="3211" xr:uid="{00000000-0005-0000-0000-00008B0C0000}"/>
    <cellStyle name="Normal 2 20" xfId="3212" xr:uid="{00000000-0005-0000-0000-00008C0C0000}"/>
    <cellStyle name="Normal 2 21" xfId="3213" xr:uid="{00000000-0005-0000-0000-00008D0C0000}"/>
    <cellStyle name="Normal 2 22" xfId="3214" xr:uid="{00000000-0005-0000-0000-00008E0C0000}"/>
    <cellStyle name="Normal 2 23" xfId="3215" xr:uid="{00000000-0005-0000-0000-00008F0C0000}"/>
    <cellStyle name="Normal 2 3" xfId="3216" xr:uid="{00000000-0005-0000-0000-0000900C0000}"/>
    <cellStyle name="Normal 2 3 2" xfId="3217" xr:uid="{00000000-0005-0000-0000-0000910C0000}"/>
    <cellStyle name="Normal 2 3 2 2" xfId="3218" xr:uid="{00000000-0005-0000-0000-0000920C0000}"/>
    <cellStyle name="Normal 2 3 2 3" xfId="3219" xr:uid="{00000000-0005-0000-0000-0000930C0000}"/>
    <cellStyle name="Normal 2 3 2 4" xfId="3220" xr:uid="{00000000-0005-0000-0000-0000940C0000}"/>
    <cellStyle name="Normal 2 3 2_Conciliação+Udinese+02-2011" xfId="3221" xr:uid="{00000000-0005-0000-0000-0000950C0000}"/>
    <cellStyle name="Normal 2 3 3" xfId="3222" xr:uid="{00000000-0005-0000-0000-0000960C0000}"/>
    <cellStyle name="Normal 2 3 4" xfId="3223" xr:uid="{00000000-0005-0000-0000-0000970C0000}"/>
    <cellStyle name="Normal 2 3 4 2" xfId="3224" xr:uid="{00000000-0005-0000-0000-0000980C0000}"/>
    <cellStyle name="Normal 2 4" xfId="3225" xr:uid="{00000000-0005-0000-0000-0000990C0000}"/>
    <cellStyle name="Normal 2 5" xfId="3226" xr:uid="{00000000-0005-0000-0000-00009A0C0000}"/>
    <cellStyle name="Normal 2 6" xfId="3227" xr:uid="{00000000-0005-0000-0000-00009B0C0000}"/>
    <cellStyle name="Normal 2 7" xfId="3228" xr:uid="{00000000-0005-0000-0000-00009C0C0000}"/>
    <cellStyle name="Normal 2 8" xfId="3229" xr:uid="{00000000-0005-0000-0000-00009D0C0000}"/>
    <cellStyle name="Normal 2 9" xfId="3230" xr:uid="{00000000-0005-0000-0000-00009E0C0000}"/>
    <cellStyle name="Normal 2_Conciliação+Udinese+02-2011" xfId="3231" xr:uid="{00000000-0005-0000-0000-00009F0C0000}"/>
    <cellStyle name="Normal 20" xfId="3232" xr:uid="{00000000-0005-0000-0000-0000A00C0000}"/>
    <cellStyle name="Normal 20 2" xfId="3233" xr:uid="{00000000-0005-0000-0000-0000A10C0000}"/>
    <cellStyle name="Normal 20 3" xfId="3234" xr:uid="{00000000-0005-0000-0000-0000A20C0000}"/>
    <cellStyle name="Normal 20 4" xfId="3235" xr:uid="{00000000-0005-0000-0000-0000A30C0000}"/>
    <cellStyle name="Normal 20 5" xfId="3236" xr:uid="{00000000-0005-0000-0000-0000A40C0000}"/>
    <cellStyle name="Normal 200" xfId="3237" xr:uid="{00000000-0005-0000-0000-0000A50C0000}"/>
    <cellStyle name="Normal 201" xfId="3238" xr:uid="{00000000-0005-0000-0000-0000A60C0000}"/>
    <cellStyle name="Normal 202" xfId="3239" xr:uid="{00000000-0005-0000-0000-0000A70C0000}"/>
    <cellStyle name="Normal 203" xfId="3240" xr:uid="{00000000-0005-0000-0000-0000A80C0000}"/>
    <cellStyle name="Normal 204" xfId="3241" xr:uid="{00000000-0005-0000-0000-0000A90C0000}"/>
    <cellStyle name="Normal 205" xfId="3242" xr:uid="{00000000-0005-0000-0000-0000AA0C0000}"/>
    <cellStyle name="Normal 206" xfId="3243" xr:uid="{00000000-0005-0000-0000-0000AB0C0000}"/>
    <cellStyle name="Normal 207" xfId="3244" xr:uid="{00000000-0005-0000-0000-0000AC0C0000}"/>
    <cellStyle name="Normal 208" xfId="3245" xr:uid="{00000000-0005-0000-0000-0000AD0C0000}"/>
    <cellStyle name="Normal 209" xfId="3246" xr:uid="{00000000-0005-0000-0000-0000AE0C0000}"/>
    <cellStyle name="Normal 21" xfId="3247" xr:uid="{00000000-0005-0000-0000-0000AF0C0000}"/>
    <cellStyle name="Normal 21 2" xfId="3248" xr:uid="{00000000-0005-0000-0000-0000B00C0000}"/>
    <cellStyle name="Normal 21 3" xfId="3249" xr:uid="{00000000-0005-0000-0000-0000B10C0000}"/>
    <cellStyle name="Normal 21 4" xfId="3250" xr:uid="{00000000-0005-0000-0000-0000B20C0000}"/>
    <cellStyle name="Normal 21 5" xfId="3251" xr:uid="{00000000-0005-0000-0000-0000B30C0000}"/>
    <cellStyle name="Normal 210" xfId="3252" xr:uid="{00000000-0005-0000-0000-0000B40C0000}"/>
    <cellStyle name="Normal 211" xfId="3253" xr:uid="{00000000-0005-0000-0000-0000B50C0000}"/>
    <cellStyle name="Normal 212" xfId="3254" xr:uid="{00000000-0005-0000-0000-0000B60C0000}"/>
    <cellStyle name="Normal 213" xfId="3255" xr:uid="{00000000-0005-0000-0000-0000B70C0000}"/>
    <cellStyle name="Normal 214" xfId="3256" xr:uid="{00000000-0005-0000-0000-0000B80C0000}"/>
    <cellStyle name="Normal 215" xfId="3257" xr:uid="{00000000-0005-0000-0000-0000B90C0000}"/>
    <cellStyle name="Normal 216" xfId="3258" xr:uid="{00000000-0005-0000-0000-0000BA0C0000}"/>
    <cellStyle name="Normal 217" xfId="3259" xr:uid="{00000000-0005-0000-0000-0000BB0C0000}"/>
    <cellStyle name="Normal 218" xfId="3260" xr:uid="{00000000-0005-0000-0000-0000BC0C0000}"/>
    <cellStyle name="Normal 219" xfId="3261" xr:uid="{00000000-0005-0000-0000-0000BD0C0000}"/>
    <cellStyle name="Normal 22" xfId="3262" xr:uid="{00000000-0005-0000-0000-0000BE0C0000}"/>
    <cellStyle name="Normal 22 2" xfId="3263" xr:uid="{00000000-0005-0000-0000-0000BF0C0000}"/>
    <cellStyle name="Normal 22 3" xfId="3264" xr:uid="{00000000-0005-0000-0000-0000C00C0000}"/>
    <cellStyle name="Normal 22 4" xfId="3265" xr:uid="{00000000-0005-0000-0000-0000C10C0000}"/>
    <cellStyle name="Normal 22 5" xfId="3266" xr:uid="{00000000-0005-0000-0000-0000C20C0000}"/>
    <cellStyle name="Normal 220" xfId="3267" xr:uid="{00000000-0005-0000-0000-0000C30C0000}"/>
    <cellStyle name="Normal 221" xfId="3268" xr:uid="{00000000-0005-0000-0000-0000C40C0000}"/>
    <cellStyle name="Normal 222" xfId="3269" xr:uid="{00000000-0005-0000-0000-0000C50C0000}"/>
    <cellStyle name="Normal 223" xfId="3270" xr:uid="{00000000-0005-0000-0000-0000C60C0000}"/>
    <cellStyle name="Normal 224" xfId="3271" xr:uid="{00000000-0005-0000-0000-0000C70C0000}"/>
    <cellStyle name="Normal 225" xfId="3272" xr:uid="{00000000-0005-0000-0000-0000C80C0000}"/>
    <cellStyle name="Normal 226" xfId="3273" xr:uid="{00000000-0005-0000-0000-0000C90C0000}"/>
    <cellStyle name="Normal 227" xfId="3274" xr:uid="{00000000-0005-0000-0000-0000CA0C0000}"/>
    <cellStyle name="Normal 228" xfId="3275" xr:uid="{00000000-0005-0000-0000-0000CB0C0000}"/>
    <cellStyle name="Normal 229" xfId="3276" xr:uid="{00000000-0005-0000-0000-0000CC0C0000}"/>
    <cellStyle name="Normal 23" xfId="3277" xr:uid="{00000000-0005-0000-0000-0000CD0C0000}"/>
    <cellStyle name="Normal 23 2" xfId="3278" xr:uid="{00000000-0005-0000-0000-0000CE0C0000}"/>
    <cellStyle name="Normal 23 3" xfId="3279" xr:uid="{00000000-0005-0000-0000-0000CF0C0000}"/>
    <cellStyle name="Normal 23 4" xfId="3280" xr:uid="{00000000-0005-0000-0000-0000D00C0000}"/>
    <cellStyle name="Normal 23 5" xfId="3281" xr:uid="{00000000-0005-0000-0000-0000D10C0000}"/>
    <cellStyle name="Normal 230" xfId="3282" xr:uid="{00000000-0005-0000-0000-0000D20C0000}"/>
    <cellStyle name="Normal 231" xfId="3283" xr:uid="{00000000-0005-0000-0000-0000D30C0000}"/>
    <cellStyle name="Normal 232" xfId="3284" xr:uid="{00000000-0005-0000-0000-0000D40C0000}"/>
    <cellStyle name="Normal 233" xfId="3285" xr:uid="{00000000-0005-0000-0000-0000D50C0000}"/>
    <cellStyle name="Normal 234" xfId="3286" xr:uid="{00000000-0005-0000-0000-0000D60C0000}"/>
    <cellStyle name="Normal 235" xfId="3287" xr:uid="{00000000-0005-0000-0000-0000D70C0000}"/>
    <cellStyle name="Normal 236" xfId="3288" xr:uid="{00000000-0005-0000-0000-0000D80C0000}"/>
    <cellStyle name="Normal 237" xfId="3289" xr:uid="{00000000-0005-0000-0000-0000D90C0000}"/>
    <cellStyle name="Normal 238" xfId="3290" xr:uid="{00000000-0005-0000-0000-0000DA0C0000}"/>
    <cellStyle name="Normal 239" xfId="3291" xr:uid="{00000000-0005-0000-0000-0000DB0C0000}"/>
    <cellStyle name="Normal 24" xfId="3292" xr:uid="{00000000-0005-0000-0000-0000DC0C0000}"/>
    <cellStyle name="Normal 24 2" xfId="3293" xr:uid="{00000000-0005-0000-0000-0000DD0C0000}"/>
    <cellStyle name="Normal 24 3" xfId="3294" xr:uid="{00000000-0005-0000-0000-0000DE0C0000}"/>
    <cellStyle name="Normal 24 4" xfId="3295" xr:uid="{00000000-0005-0000-0000-0000DF0C0000}"/>
    <cellStyle name="Normal 24 5" xfId="3296" xr:uid="{00000000-0005-0000-0000-0000E00C0000}"/>
    <cellStyle name="Normal 240" xfId="3297" xr:uid="{00000000-0005-0000-0000-0000E10C0000}"/>
    <cellStyle name="Normal 241" xfId="3298" xr:uid="{00000000-0005-0000-0000-0000E20C0000}"/>
    <cellStyle name="Normal 242" xfId="3299" xr:uid="{00000000-0005-0000-0000-0000E30C0000}"/>
    <cellStyle name="Normal 243" xfId="3300" xr:uid="{00000000-0005-0000-0000-0000E40C0000}"/>
    <cellStyle name="Normal 244" xfId="3301" xr:uid="{00000000-0005-0000-0000-0000E50C0000}"/>
    <cellStyle name="Normal 245" xfId="3302" xr:uid="{00000000-0005-0000-0000-0000E60C0000}"/>
    <cellStyle name="Normal 246" xfId="3303" xr:uid="{00000000-0005-0000-0000-0000E70C0000}"/>
    <cellStyle name="Normal 247" xfId="3304" xr:uid="{00000000-0005-0000-0000-0000E80C0000}"/>
    <cellStyle name="Normal 248" xfId="3305" xr:uid="{00000000-0005-0000-0000-0000E90C0000}"/>
    <cellStyle name="Normal 249" xfId="3306" xr:uid="{00000000-0005-0000-0000-0000EA0C0000}"/>
    <cellStyle name="Normal 25" xfId="3307" xr:uid="{00000000-0005-0000-0000-0000EB0C0000}"/>
    <cellStyle name="Normal 25 2" xfId="3308" xr:uid="{00000000-0005-0000-0000-0000EC0C0000}"/>
    <cellStyle name="Normal 25 3" xfId="3309" xr:uid="{00000000-0005-0000-0000-0000ED0C0000}"/>
    <cellStyle name="Normal 25 4" xfId="3310" xr:uid="{00000000-0005-0000-0000-0000EE0C0000}"/>
    <cellStyle name="Normal 25 5" xfId="3311" xr:uid="{00000000-0005-0000-0000-0000EF0C0000}"/>
    <cellStyle name="Normal 250" xfId="3312" xr:uid="{00000000-0005-0000-0000-0000F00C0000}"/>
    <cellStyle name="Normal 251" xfId="3313" xr:uid="{00000000-0005-0000-0000-0000F10C0000}"/>
    <cellStyle name="Normal 252" xfId="3314" xr:uid="{00000000-0005-0000-0000-0000F20C0000}"/>
    <cellStyle name="Normal 253" xfId="3315" xr:uid="{00000000-0005-0000-0000-0000F30C0000}"/>
    <cellStyle name="Normal 254" xfId="3316" xr:uid="{00000000-0005-0000-0000-0000F40C0000}"/>
    <cellStyle name="Normal 255" xfId="3317" xr:uid="{00000000-0005-0000-0000-0000F50C0000}"/>
    <cellStyle name="Normal 256" xfId="3318" xr:uid="{00000000-0005-0000-0000-0000F60C0000}"/>
    <cellStyle name="Normal 257" xfId="3319" xr:uid="{00000000-0005-0000-0000-0000F70C0000}"/>
    <cellStyle name="Normal 258" xfId="3320" xr:uid="{00000000-0005-0000-0000-0000F80C0000}"/>
    <cellStyle name="Normal 259" xfId="3321" xr:uid="{00000000-0005-0000-0000-0000F90C0000}"/>
    <cellStyle name="Normal 26" xfId="3322" xr:uid="{00000000-0005-0000-0000-0000FA0C0000}"/>
    <cellStyle name="Normal 26 2" xfId="3323" xr:uid="{00000000-0005-0000-0000-0000FB0C0000}"/>
    <cellStyle name="Normal 26 3" xfId="3324" xr:uid="{00000000-0005-0000-0000-0000FC0C0000}"/>
    <cellStyle name="Normal 26 4" xfId="3325" xr:uid="{00000000-0005-0000-0000-0000FD0C0000}"/>
    <cellStyle name="Normal 26 5" xfId="3326" xr:uid="{00000000-0005-0000-0000-0000FE0C0000}"/>
    <cellStyle name="Normal 260" xfId="3327" xr:uid="{00000000-0005-0000-0000-0000FF0C0000}"/>
    <cellStyle name="Normal 261" xfId="3328" xr:uid="{00000000-0005-0000-0000-0000000D0000}"/>
    <cellStyle name="Normal 262" xfId="3329" xr:uid="{00000000-0005-0000-0000-0000010D0000}"/>
    <cellStyle name="Normal 263" xfId="3330" xr:uid="{00000000-0005-0000-0000-0000020D0000}"/>
    <cellStyle name="Normal 264" xfId="3331" xr:uid="{00000000-0005-0000-0000-0000030D0000}"/>
    <cellStyle name="Normal 265" xfId="3332" xr:uid="{00000000-0005-0000-0000-0000040D0000}"/>
    <cellStyle name="Normal 266" xfId="3333" xr:uid="{00000000-0005-0000-0000-0000050D0000}"/>
    <cellStyle name="Normal 267" xfId="3334" xr:uid="{00000000-0005-0000-0000-0000060D0000}"/>
    <cellStyle name="Normal 268" xfId="3335" xr:uid="{00000000-0005-0000-0000-0000070D0000}"/>
    <cellStyle name="Normal 269" xfId="3336" xr:uid="{00000000-0005-0000-0000-0000080D0000}"/>
    <cellStyle name="Normal 27" xfId="3337" xr:uid="{00000000-0005-0000-0000-0000090D0000}"/>
    <cellStyle name="Normal 27 2" xfId="3338" xr:uid="{00000000-0005-0000-0000-00000A0D0000}"/>
    <cellStyle name="Normal 27 3" xfId="3339" xr:uid="{00000000-0005-0000-0000-00000B0D0000}"/>
    <cellStyle name="Normal 27 4" xfId="3340" xr:uid="{00000000-0005-0000-0000-00000C0D0000}"/>
    <cellStyle name="Normal 27 5" xfId="3341" xr:uid="{00000000-0005-0000-0000-00000D0D0000}"/>
    <cellStyle name="Normal 270" xfId="3342" xr:uid="{00000000-0005-0000-0000-00000E0D0000}"/>
    <cellStyle name="Normal 271" xfId="3343" xr:uid="{00000000-0005-0000-0000-00000F0D0000}"/>
    <cellStyle name="Normal 272" xfId="3344" xr:uid="{00000000-0005-0000-0000-0000100D0000}"/>
    <cellStyle name="Normal 273" xfId="3345" xr:uid="{00000000-0005-0000-0000-0000110D0000}"/>
    <cellStyle name="Normal 274" xfId="3346" xr:uid="{00000000-0005-0000-0000-0000120D0000}"/>
    <cellStyle name="Normal 275" xfId="3347" xr:uid="{00000000-0005-0000-0000-0000130D0000}"/>
    <cellStyle name="Normal 276" xfId="3348" xr:uid="{00000000-0005-0000-0000-0000140D0000}"/>
    <cellStyle name="Normal 277" xfId="3349" xr:uid="{00000000-0005-0000-0000-0000150D0000}"/>
    <cellStyle name="Normal 278" xfId="3350" xr:uid="{00000000-0005-0000-0000-0000160D0000}"/>
    <cellStyle name="Normal 279" xfId="3351" xr:uid="{00000000-0005-0000-0000-0000170D0000}"/>
    <cellStyle name="Normal 28" xfId="3352" xr:uid="{00000000-0005-0000-0000-0000180D0000}"/>
    <cellStyle name="Normal 28 2" xfId="3353" xr:uid="{00000000-0005-0000-0000-0000190D0000}"/>
    <cellStyle name="Normal 28 3" xfId="3354" xr:uid="{00000000-0005-0000-0000-00001A0D0000}"/>
    <cellStyle name="Normal 28 4" xfId="3355" xr:uid="{00000000-0005-0000-0000-00001B0D0000}"/>
    <cellStyle name="Normal 28 5" xfId="3356" xr:uid="{00000000-0005-0000-0000-00001C0D0000}"/>
    <cellStyle name="Normal 28 6" xfId="3357" xr:uid="{00000000-0005-0000-0000-00001D0D0000}"/>
    <cellStyle name="Normal 280" xfId="3358" xr:uid="{00000000-0005-0000-0000-00001E0D0000}"/>
    <cellStyle name="Normal 281" xfId="3359" xr:uid="{00000000-0005-0000-0000-00001F0D0000}"/>
    <cellStyle name="Normal 282" xfId="3360" xr:uid="{00000000-0005-0000-0000-0000200D0000}"/>
    <cellStyle name="Normal 283" xfId="3361" xr:uid="{00000000-0005-0000-0000-0000210D0000}"/>
    <cellStyle name="Normal 29" xfId="3362" xr:uid="{00000000-0005-0000-0000-0000220D0000}"/>
    <cellStyle name="Normal 29 2" xfId="3363" xr:uid="{00000000-0005-0000-0000-0000230D0000}"/>
    <cellStyle name="Normal 29 3" xfId="3364" xr:uid="{00000000-0005-0000-0000-0000240D0000}"/>
    <cellStyle name="Normal 29 4" xfId="3365" xr:uid="{00000000-0005-0000-0000-0000250D0000}"/>
    <cellStyle name="Normal 29 5" xfId="3366" xr:uid="{00000000-0005-0000-0000-0000260D0000}"/>
    <cellStyle name="Normal 3" xfId="3367" xr:uid="{00000000-0005-0000-0000-0000270D0000}"/>
    <cellStyle name="Normal 3 10" xfId="3368" xr:uid="{00000000-0005-0000-0000-0000280D0000}"/>
    <cellStyle name="Normal 3 11" xfId="3369" xr:uid="{00000000-0005-0000-0000-0000290D0000}"/>
    <cellStyle name="Normal 3 12" xfId="3370" xr:uid="{00000000-0005-0000-0000-00002A0D0000}"/>
    <cellStyle name="Normal 3 13" xfId="3371" xr:uid="{00000000-0005-0000-0000-00002B0D0000}"/>
    <cellStyle name="Normal 3 14" xfId="3372" xr:uid="{00000000-0005-0000-0000-00002C0D0000}"/>
    <cellStyle name="Normal 3 15" xfId="3373" xr:uid="{00000000-0005-0000-0000-00002D0D0000}"/>
    <cellStyle name="Normal 3 15 2" xfId="3374" xr:uid="{00000000-0005-0000-0000-00002E0D0000}"/>
    <cellStyle name="Normal 3 15 2 2" xfId="3375" xr:uid="{00000000-0005-0000-0000-00002F0D0000}"/>
    <cellStyle name="Normal 3 15 3" xfId="3376" xr:uid="{00000000-0005-0000-0000-0000300D0000}"/>
    <cellStyle name="Normal 3 15 3 2" xfId="3377" xr:uid="{00000000-0005-0000-0000-0000310D0000}"/>
    <cellStyle name="Normal 3 15 4" xfId="3378" xr:uid="{00000000-0005-0000-0000-0000320D0000}"/>
    <cellStyle name="Normal 3 16" xfId="3379" xr:uid="{00000000-0005-0000-0000-0000330D0000}"/>
    <cellStyle name="Normal 3 16 2" xfId="3380" xr:uid="{00000000-0005-0000-0000-0000340D0000}"/>
    <cellStyle name="Normal 3 17" xfId="3381" xr:uid="{00000000-0005-0000-0000-0000350D0000}"/>
    <cellStyle name="Normal 3 18" xfId="3382" xr:uid="{00000000-0005-0000-0000-0000360D0000}"/>
    <cellStyle name="Normal 3 19" xfId="3383" xr:uid="{00000000-0005-0000-0000-0000370D0000}"/>
    <cellStyle name="Normal 3 2" xfId="3384" xr:uid="{00000000-0005-0000-0000-0000380D0000}"/>
    <cellStyle name="Normal 3 2 2" xfId="3385" xr:uid="{00000000-0005-0000-0000-0000390D0000}"/>
    <cellStyle name="Normal 3 2 2 2" xfId="3386" xr:uid="{00000000-0005-0000-0000-00003A0D0000}"/>
    <cellStyle name="Normal 3 2 2 3" xfId="3387" xr:uid="{00000000-0005-0000-0000-00003B0D0000}"/>
    <cellStyle name="Normal 3 2 2 4" xfId="3388" xr:uid="{00000000-0005-0000-0000-00003C0D0000}"/>
    <cellStyle name="Normal 3 2 2_Conciliação+Udinese+02-2011" xfId="3389" xr:uid="{00000000-0005-0000-0000-00003D0D0000}"/>
    <cellStyle name="Normal 3 2 3" xfId="3390" xr:uid="{00000000-0005-0000-0000-00003E0D0000}"/>
    <cellStyle name="Normal 3 2 4" xfId="3391" xr:uid="{00000000-0005-0000-0000-00003F0D0000}"/>
    <cellStyle name="Normal 3 2 4 2" xfId="3392" xr:uid="{00000000-0005-0000-0000-0000400D0000}"/>
    <cellStyle name="Normal 3 3" xfId="3393" xr:uid="{00000000-0005-0000-0000-0000410D0000}"/>
    <cellStyle name="Normal 3 4" xfId="3394" xr:uid="{00000000-0005-0000-0000-0000420D0000}"/>
    <cellStyle name="Normal 3 5" xfId="3395" xr:uid="{00000000-0005-0000-0000-0000430D0000}"/>
    <cellStyle name="Normal 3 6" xfId="3396" xr:uid="{00000000-0005-0000-0000-0000440D0000}"/>
    <cellStyle name="Normal 3 7" xfId="3397" xr:uid="{00000000-0005-0000-0000-0000450D0000}"/>
    <cellStyle name="Normal 3 8" xfId="3398" xr:uid="{00000000-0005-0000-0000-0000460D0000}"/>
    <cellStyle name="Normal 3 9" xfId="3399" xr:uid="{00000000-0005-0000-0000-0000470D0000}"/>
    <cellStyle name="Normal 3_Conciliação+Udinese+02-2011" xfId="3400" xr:uid="{00000000-0005-0000-0000-0000480D0000}"/>
    <cellStyle name="Normal 30" xfId="3401" xr:uid="{00000000-0005-0000-0000-0000490D0000}"/>
    <cellStyle name="Normal 30 2" xfId="3402" xr:uid="{00000000-0005-0000-0000-00004A0D0000}"/>
    <cellStyle name="Normal 30 3" xfId="3403" xr:uid="{00000000-0005-0000-0000-00004B0D0000}"/>
    <cellStyle name="Normal 30 4" xfId="3404" xr:uid="{00000000-0005-0000-0000-00004C0D0000}"/>
    <cellStyle name="Normal 30 5" xfId="3405" xr:uid="{00000000-0005-0000-0000-00004D0D0000}"/>
    <cellStyle name="Normal 31" xfId="3406" xr:uid="{00000000-0005-0000-0000-00004E0D0000}"/>
    <cellStyle name="Normal 31 2" xfId="3407" xr:uid="{00000000-0005-0000-0000-00004F0D0000}"/>
    <cellStyle name="Normal 31 3" xfId="3408" xr:uid="{00000000-0005-0000-0000-0000500D0000}"/>
    <cellStyle name="Normal 31 4" xfId="3409" xr:uid="{00000000-0005-0000-0000-0000510D0000}"/>
    <cellStyle name="Normal 31 5" xfId="3410" xr:uid="{00000000-0005-0000-0000-0000520D0000}"/>
    <cellStyle name="Normal 32" xfId="3411" xr:uid="{00000000-0005-0000-0000-0000530D0000}"/>
    <cellStyle name="Normal 32 2" xfId="3412" xr:uid="{00000000-0005-0000-0000-0000540D0000}"/>
    <cellStyle name="Normal 32 3" xfId="3413" xr:uid="{00000000-0005-0000-0000-0000550D0000}"/>
    <cellStyle name="Normal 32 4" xfId="3414" xr:uid="{00000000-0005-0000-0000-0000560D0000}"/>
    <cellStyle name="Normal 32 5" xfId="3415" xr:uid="{00000000-0005-0000-0000-0000570D0000}"/>
    <cellStyle name="Normal 33" xfId="3416" xr:uid="{00000000-0005-0000-0000-0000580D0000}"/>
    <cellStyle name="Normal 33 2" xfId="3417" xr:uid="{00000000-0005-0000-0000-0000590D0000}"/>
    <cellStyle name="Normal 33 3" xfId="3418" xr:uid="{00000000-0005-0000-0000-00005A0D0000}"/>
    <cellStyle name="Normal 33 4" xfId="3419" xr:uid="{00000000-0005-0000-0000-00005B0D0000}"/>
    <cellStyle name="Normal 33 5" xfId="3420" xr:uid="{00000000-0005-0000-0000-00005C0D0000}"/>
    <cellStyle name="Normal 34" xfId="3421" xr:uid="{00000000-0005-0000-0000-00005D0D0000}"/>
    <cellStyle name="Normal 34 2" xfId="3422" xr:uid="{00000000-0005-0000-0000-00005E0D0000}"/>
    <cellStyle name="Normal 34 3" xfId="3423" xr:uid="{00000000-0005-0000-0000-00005F0D0000}"/>
    <cellStyle name="Normal 34 4" xfId="3424" xr:uid="{00000000-0005-0000-0000-0000600D0000}"/>
    <cellStyle name="Normal 34 5" xfId="3425" xr:uid="{00000000-0005-0000-0000-0000610D0000}"/>
    <cellStyle name="Normal 35" xfId="3426" xr:uid="{00000000-0005-0000-0000-0000620D0000}"/>
    <cellStyle name="Normal 35 2" xfId="3427" xr:uid="{00000000-0005-0000-0000-0000630D0000}"/>
    <cellStyle name="Normal 35 3" xfId="3428" xr:uid="{00000000-0005-0000-0000-0000640D0000}"/>
    <cellStyle name="Normal 35 4" xfId="3429" xr:uid="{00000000-0005-0000-0000-0000650D0000}"/>
    <cellStyle name="Normal 35 5" xfId="3430" xr:uid="{00000000-0005-0000-0000-0000660D0000}"/>
    <cellStyle name="Normal 36" xfId="3431" xr:uid="{00000000-0005-0000-0000-0000670D0000}"/>
    <cellStyle name="Normal 36 2" xfId="3432" xr:uid="{00000000-0005-0000-0000-0000680D0000}"/>
    <cellStyle name="Normal 36 3" xfId="3433" xr:uid="{00000000-0005-0000-0000-0000690D0000}"/>
    <cellStyle name="Normal 36 4" xfId="3434" xr:uid="{00000000-0005-0000-0000-00006A0D0000}"/>
    <cellStyle name="Normal 36 5" xfId="3435" xr:uid="{00000000-0005-0000-0000-00006B0D0000}"/>
    <cellStyle name="Normal 37" xfId="3436" xr:uid="{00000000-0005-0000-0000-00006C0D0000}"/>
    <cellStyle name="Normal 37 2" xfId="3437" xr:uid="{00000000-0005-0000-0000-00006D0D0000}"/>
    <cellStyle name="Normal 37 3" xfId="3438" xr:uid="{00000000-0005-0000-0000-00006E0D0000}"/>
    <cellStyle name="Normal 37 4" xfId="3439" xr:uid="{00000000-0005-0000-0000-00006F0D0000}"/>
    <cellStyle name="Normal 37 5" xfId="3440" xr:uid="{00000000-0005-0000-0000-0000700D0000}"/>
    <cellStyle name="Normal 38" xfId="3441" xr:uid="{00000000-0005-0000-0000-0000710D0000}"/>
    <cellStyle name="Normal 38 2" xfId="3442" xr:uid="{00000000-0005-0000-0000-0000720D0000}"/>
    <cellStyle name="Normal 38 3" xfId="3443" xr:uid="{00000000-0005-0000-0000-0000730D0000}"/>
    <cellStyle name="Normal 38 4" xfId="3444" xr:uid="{00000000-0005-0000-0000-0000740D0000}"/>
    <cellStyle name="Normal 38 5" xfId="3445" xr:uid="{00000000-0005-0000-0000-0000750D0000}"/>
    <cellStyle name="Normal 39" xfId="3446" xr:uid="{00000000-0005-0000-0000-0000760D0000}"/>
    <cellStyle name="Normal 39 2" xfId="3447" xr:uid="{00000000-0005-0000-0000-0000770D0000}"/>
    <cellStyle name="Normal 39 3" xfId="3448" xr:uid="{00000000-0005-0000-0000-0000780D0000}"/>
    <cellStyle name="Normal 39 4" xfId="3449" xr:uid="{00000000-0005-0000-0000-0000790D0000}"/>
    <cellStyle name="Normal 39 5" xfId="3450" xr:uid="{00000000-0005-0000-0000-00007A0D0000}"/>
    <cellStyle name="Normal 4" xfId="3451" xr:uid="{00000000-0005-0000-0000-00007B0D0000}"/>
    <cellStyle name="Normal 4 10" xfId="3452" xr:uid="{00000000-0005-0000-0000-00007C0D0000}"/>
    <cellStyle name="Normal 4 11" xfId="3453" xr:uid="{00000000-0005-0000-0000-00007D0D0000}"/>
    <cellStyle name="Normal 4 12" xfId="3454" xr:uid="{00000000-0005-0000-0000-00007E0D0000}"/>
    <cellStyle name="Normal 4 13" xfId="3455" xr:uid="{00000000-0005-0000-0000-00007F0D0000}"/>
    <cellStyle name="Normal 4 14" xfId="3456" xr:uid="{00000000-0005-0000-0000-0000800D0000}"/>
    <cellStyle name="Normal 4 14 2" xfId="3457" xr:uid="{00000000-0005-0000-0000-0000810D0000}"/>
    <cellStyle name="Normal 4 14 2 2" xfId="3458" xr:uid="{00000000-0005-0000-0000-0000820D0000}"/>
    <cellStyle name="Normal 4 14 3" xfId="3459" xr:uid="{00000000-0005-0000-0000-0000830D0000}"/>
    <cellStyle name="Normal 4 14 3 2" xfId="3460" xr:uid="{00000000-0005-0000-0000-0000840D0000}"/>
    <cellStyle name="Normal 4 14 4" xfId="3461" xr:uid="{00000000-0005-0000-0000-0000850D0000}"/>
    <cellStyle name="Normal 4 15" xfId="3462" xr:uid="{00000000-0005-0000-0000-0000860D0000}"/>
    <cellStyle name="Normal 4 15 2" xfId="3463" xr:uid="{00000000-0005-0000-0000-0000870D0000}"/>
    <cellStyle name="Normal 4 16" xfId="3464" xr:uid="{00000000-0005-0000-0000-0000880D0000}"/>
    <cellStyle name="Normal 4 2" xfId="3465" xr:uid="{00000000-0005-0000-0000-0000890D0000}"/>
    <cellStyle name="Normal 4 2 2" xfId="3466" xr:uid="{00000000-0005-0000-0000-00008A0D0000}"/>
    <cellStyle name="Normal 4 2 2 2" xfId="3467" xr:uid="{00000000-0005-0000-0000-00008B0D0000}"/>
    <cellStyle name="Normal 4 2 2 3" xfId="3468" xr:uid="{00000000-0005-0000-0000-00008C0D0000}"/>
    <cellStyle name="Normal 4 2 2 4" xfId="3469" xr:uid="{00000000-0005-0000-0000-00008D0D0000}"/>
    <cellStyle name="Normal 4 2 2_Conciliação+Udinese+02-2011" xfId="3470" xr:uid="{00000000-0005-0000-0000-00008E0D0000}"/>
    <cellStyle name="Normal 4 2 3" xfId="3471" xr:uid="{00000000-0005-0000-0000-00008F0D0000}"/>
    <cellStyle name="Normal 4 2 4" xfId="3472" xr:uid="{00000000-0005-0000-0000-0000900D0000}"/>
    <cellStyle name="Normal 4 2 4 2" xfId="3473" xr:uid="{00000000-0005-0000-0000-0000910D0000}"/>
    <cellStyle name="Normal 4 3" xfId="3474" xr:uid="{00000000-0005-0000-0000-0000920D0000}"/>
    <cellStyle name="Normal 4 4" xfId="3475" xr:uid="{00000000-0005-0000-0000-0000930D0000}"/>
    <cellStyle name="Normal 4 5" xfId="3476" xr:uid="{00000000-0005-0000-0000-0000940D0000}"/>
    <cellStyle name="Normal 4 6" xfId="3477" xr:uid="{00000000-0005-0000-0000-0000950D0000}"/>
    <cellStyle name="Normal 4 7" xfId="3478" xr:uid="{00000000-0005-0000-0000-0000960D0000}"/>
    <cellStyle name="Normal 4 8" xfId="3479" xr:uid="{00000000-0005-0000-0000-0000970D0000}"/>
    <cellStyle name="Normal 4 9" xfId="3480" xr:uid="{00000000-0005-0000-0000-0000980D0000}"/>
    <cellStyle name="Normal 4_Conciliação+Udinese+02-2011" xfId="3481" xr:uid="{00000000-0005-0000-0000-0000990D0000}"/>
    <cellStyle name="Normal 40" xfId="3482" xr:uid="{00000000-0005-0000-0000-00009A0D0000}"/>
    <cellStyle name="Normal 40 2" xfId="3483" xr:uid="{00000000-0005-0000-0000-00009B0D0000}"/>
    <cellStyle name="Normal 40 3" xfId="3484" xr:uid="{00000000-0005-0000-0000-00009C0D0000}"/>
    <cellStyle name="Normal 40 4" xfId="3485" xr:uid="{00000000-0005-0000-0000-00009D0D0000}"/>
    <cellStyle name="Normal 40 5" xfId="3486" xr:uid="{00000000-0005-0000-0000-00009E0D0000}"/>
    <cellStyle name="Normal 41" xfId="3487" xr:uid="{00000000-0005-0000-0000-00009F0D0000}"/>
    <cellStyle name="Normal 41 2" xfId="3488" xr:uid="{00000000-0005-0000-0000-0000A00D0000}"/>
    <cellStyle name="Normal 41 3" xfId="3489" xr:uid="{00000000-0005-0000-0000-0000A10D0000}"/>
    <cellStyle name="Normal 41 4" xfId="3490" xr:uid="{00000000-0005-0000-0000-0000A20D0000}"/>
    <cellStyle name="Normal 41 5" xfId="3491" xr:uid="{00000000-0005-0000-0000-0000A30D0000}"/>
    <cellStyle name="Normal 42" xfId="3492" xr:uid="{00000000-0005-0000-0000-0000A40D0000}"/>
    <cellStyle name="Normal 42 2" xfId="3493" xr:uid="{00000000-0005-0000-0000-0000A50D0000}"/>
    <cellStyle name="Normal 42 3" xfId="3494" xr:uid="{00000000-0005-0000-0000-0000A60D0000}"/>
    <cellStyle name="Normal 42 4" xfId="3495" xr:uid="{00000000-0005-0000-0000-0000A70D0000}"/>
    <cellStyle name="Normal 42 5" xfId="3496" xr:uid="{00000000-0005-0000-0000-0000A80D0000}"/>
    <cellStyle name="Normal 43" xfId="3497" xr:uid="{00000000-0005-0000-0000-0000A90D0000}"/>
    <cellStyle name="Normal 43 2" xfId="3498" xr:uid="{00000000-0005-0000-0000-0000AA0D0000}"/>
    <cellStyle name="Normal 43 3" xfId="3499" xr:uid="{00000000-0005-0000-0000-0000AB0D0000}"/>
    <cellStyle name="Normal 43 4" xfId="3500" xr:uid="{00000000-0005-0000-0000-0000AC0D0000}"/>
    <cellStyle name="Normal 43 5" xfId="3501" xr:uid="{00000000-0005-0000-0000-0000AD0D0000}"/>
    <cellStyle name="Normal 44" xfId="3502" xr:uid="{00000000-0005-0000-0000-0000AE0D0000}"/>
    <cellStyle name="Normal 44 2" xfId="3503" xr:uid="{00000000-0005-0000-0000-0000AF0D0000}"/>
    <cellStyle name="Normal 44 3" xfId="3504" xr:uid="{00000000-0005-0000-0000-0000B00D0000}"/>
    <cellStyle name="Normal 44 4" xfId="3505" xr:uid="{00000000-0005-0000-0000-0000B10D0000}"/>
    <cellStyle name="Normal 44 5" xfId="3506" xr:uid="{00000000-0005-0000-0000-0000B20D0000}"/>
    <cellStyle name="Normal 45" xfId="3507" xr:uid="{00000000-0005-0000-0000-0000B30D0000}"/>
    <cellStyle name="Normal 45 2" xfId="3508" xr:uid="{00000000-0005-0000-0000-0000B40D0000}"/>
    <cellStyle name="Normal 45 3" xfId="3509" xr:uid="{00000000-0005-0000-0000-0000B50D0000}"/>
    <cellStyle name="Normal 45 4" xfId="3510" xr:uid="{00000000-0005-0000-0000-0000B60D0000}"/>
    <cellStyle name="Normal 45 5" xfId="3511" xr:uid="{00000000-0005-0000-0000-0000B70D0000}"/>
    <cellStyle name="Normal 46" xfId="3512" xr:uid="{00000000-0005-0000-0000-0000B80D0000}"/>
    <cellStyle name="Normal 46 2" xfId="3513" xr:uid="{00000000-0005-0000-0000-0000B90D0000}"/>
    <cellStyle name="Normal 46 3" xfId="3514" xr:uid="{00000000-0005-0000-0000-0000BA0D0000}"/>
    <cellStyle name="Normal 46 4" xfId="3515" xr:uid="{00000000-0005-0000-0000-0000BB0D0000}"/>
    <cellStyle name="Normal 46 5" xfId="3516" xr:uid="{00000000-0005-0000-0000-0000BC0D0000}"/>
    <cellStyle name="Normal 47" xfId="3517" xr:uid="{00000000-0005-0000-0000-0000BD0D0000}"/>
    <cellStyle name="Normal 47 2" xfId="3518" xr:uid="{00000000-0005-0000-0000-0000BE0D0000}"/>
    <cellStyle name="Normal 47 3" xfId="3519" xr:uid="{00000000-0005-0000-0000-0000BF0D0000}"/>
    <cellStyle name="Normal 47 4" xfId="3520" xr:uid="{00000000-0005-0000-0000-0000C00D0000}"/>
    <cellStyle name="Normal 47 5" xfId="3521" xr:uid="{00000000-0005-0000-0000-0000C10D0000}"/>
    <cellStyle name="Normal 48" xfId="3522" xr:uid="{00000000-0005-0000-0000-0000C20D0000}"/>
    <cellStyle name="Normal 48 2" xfId="3523" xr:uid="{00000000-0005-0000-0000-0000C30D0000}"/>
    <cellStyle name="Normal 48 3" xfId="3524" xr:uid="{00000000-0005-0000-0000-0000C40D0000}"/>
    <cellStyle name="Normal 48 4" xfId="3525" xr:uid="{00000000-0005-0000-0000-0000C50D0000}"/>
    <cellStyle name="Normal 48 5" xfId="3526" xr:uid="{00000000-0005-0000-0000-0000C60D0000}"/>
    <cellStyle name="Normal 49" xfId="3527" xr:uid="{00000000-0005-0000-0000-0000C70D0000}"/>
    <cellStyle name="Normal 49 2" xfId="3528" xr:uid="{00000000-0005-0000-0000-0000C80D0000}"/>
    <cellStyle name="Normal 49 3" xfId="3529" xr:uid="{00000000-0005-0000-0000-0000C90D0000}"/>
    <cellStyle name="Normal 49 4" xfId="3530" xr:uid="{00000000-0005-0000-0000-0000CA0D0000}"/>
    <cellStyle name="Normal 49 5" xfId="3531" xr:uid="{00000000-0005-0000-0000-0000CB0D0000}"/>
    <cellStyle name="Normal 5" xfId="3532" xr:uid="{00000000-0005-0000-0000-0000CC0D0000}"/>
    <cellStyle name="Normal 5 10" xfId="3533" xr:uid="{00000000-0005-0000-0000-0000CD0D0000}"/>
    <cellStyle name="Normal 5 11" xfId="3534" xr:uid="{00000000-0005-0000-0000-0000CE0D0000}"/>
    <cellStyle name="Normal 5 12" xfId="3535" xr:uid="{00000000-0005-0000-0000-0000CF0D0000}"/>
    <cellStyle name="Normal 5 13" xfId="3536" xr:uid="{00000000-0005-0000-0000-0000D00D0000}"/>
    <cellStyle name="Normal 5 14" xfId="3537" xr:uid="{00000000-0005-0000-0000-0000D10D0000}"/>
    <cellStyle name="Normal 5 14 2" xfId="3538" xr:uid="{00000000-0005-0000-0000-0000D20D0000}"/>
    <cellStyle name="Normal 5 15" xfId="3539" xr:uid="{00000000-0005-0000-0000-0000D30D0000}"/>
    <cellStyle name="Normal 5 2" xfId="3540" xr:uid="{00000000-0005-0000-0000-0000D40D0000}"/>
    <cellStyle name="Normal 5 2 2" xfId="3541" xr:uid="{00000000-0005-0000-0000-0000D50D0000}"/>
    <cellStyle name="Normal 5 2 2 2" xfId="3542" xr:uid="{00000000-0005-0000-0000-0000D60D0000}"/>
    <cellStyle name="Normal 5 2 2 3" xfId="3543" xr:uid="{00000000-0005-0000-0000-0000D70D0000}"/>
    <cellStyle name="Normal 5 2 2 4" xfId="3544" xr:uid="{00000000-0005-0000-0000-0000D80D0000}"/>
    <cellStyle name="Normal 5 2 2_Conciliação+Udinese+02-2011" xfId="3545" xr:uid="{00000000-0005-0000-0000-0000D90D0000}"/>
    <cellStyle name="Normal 5 2 3" xfId="3546" xr:uid="{00000000-0005-0000-0000-0000DA0D0000}"/>
    <cellStyle name="Normal 5 2 4" xfId="3547" xr:uid="{00000000-0005-0000-0000-0000DB0D0000}"/>
    <cellStyle name="Normal 5 2 4 2" xfId="3548" xr:uid="{00000000-0005-0000-0000-0000DC0D0000}"/>
    <cellStyle name="Normal 5 3" xfId="3549" xr:uid="{00000000-0005-0000-0000-0000DD0D0000}"/>
    <cellStyle name="Normal 5 4" xfId="3550" xr:uid="{00000000-0005-0000-0000-0000DE0D0000}"/>
    <cellStyle name="Normal 5 5" xfId="3551" xr:uid="{00000000-0005-0000-0000-0000DF0D0000}"/>
    <cellStyle name="Normal 5 6" xfId="3552" xr:uid="{00000000-0005-0000-0000-0000E00D0000}"/>
    <cellStyle name="Normal 5 7" xfId="3553" xr:uid="{00000000-0005-0000-0000-0000E10D0000}"/>
    <cellStyle name="Normal 5 8" xfId="3554" xr:uid="{00000000-0005-0000-0000-0000E20D0000}"/>
    <cellStyle name="Normal 5 9" xfId="3555" xr:uid="{00000000-0005-0000-0000-0000E30D0000}"/>
    <cellStyle name="Normal 5_Conciliação+Udinese+02-2011" xfId="3556" xr:uid="{00000000-0005-0000-0000-0000E40D0000}"/>
    <cellStyle name="Normal 50" xfId="3557" xr:uid="{00000000-0005-0000-0000-0000E50D0000}"/>
    <cellStyle name="Normal 50 2" xfId="3558" xr:uid="{00000000-0005-0000-0000-0000E60D0000}"/>
    <cellStyle name="Normal 50 3" xfId="3559" xr:uid="{00000000-0005-0000-0000-0000E70D0000}"/>
    <cellStyle name="Normal 50 4" xfId="3560" xr:uid="{00000000-0005-0000-0000-0000E80D0000}"/>
    <cellStyle name="Normal 50 5" xfId="3561" xr:uid="{00000000-0005-0000-0000-0000E90D0000}"/>
    <cellStyle name="Normal 51" xfId="3562" xr:uid="{00000000-0005-0000-0000-0000EA0D0000}"/>
    <cellStyle name="Normal 51 2" xfId="3563" xr:uid="{00000000-0005-0000-0000-0000EB0D0000}"/>
    <cellStyle name="Normal 51 3" xfId="3564" xr:uid="{00000000-0005-0000-0000-0000EC0D0000}"/>
    <cellStyle name="Normal 51 4" xfId="3565" xr:uid="{00000000-0005-0000-0000-0000ED0D0000}"/>
    <cellStyle name="Normal 51 5" xfId="3566" xr:uid="{00000000-0005-0000-0000-0000EE0D0000}"/>
    <cellStyle name="Normal 52" xfId="3567" xr:uid="{00000000-0005-0000-0000-0000EF0D0000}"/>
    <cellStyle name="Normal 52 2" xfId="3568" xr:uid="{00000000-0005-0000-0000-0000F00D0000}"/>
    <cellStyle name="Normal 52 3" xfId="3569" xr:uid="{00000000-0005-0000-0000-0000F10D0000}"/>
    <cellStyle name="Normal 52 4" xfId="3570" xr:uid="{00000000-0005-0000-0000-0000F20D0000}"/>
    <cellStyle name="Normal 52 5" xfId="3571" xr:uid="{00000000-0005-0000-0000-0000F30D0000}"/>
    <cellStyle name="Normal 53" xfId="3572" xr:uid="{00000000-0005-0000-0000-0000F40D0000}"/>
    <cellStyle name="Normal 53 2" xfId="3573" xr:uid="{00000000-0005-0000-0000-0000F50D0000}"/>
    <cellStyle name="Normal 53 3" xfId="3574" xr:uid="{00000000-0005-0000-0000-0000F60D0000}"/>
    <cellStyle name="Normal 53 4" xfId="3575" xr:uid="{00000000-0005-0000-0000-0000F70D0000}"/>
    <cellStyle name="Normal 53 5" xfId="3576" xr:uid="{00000000-0005-0000-0000-0000F80D0000}"/>
    <cellStyle name="Normal 54" xfId="3577" xr:uid="{00000000-0005-0000-0000-0000F90D0000}"/>
    <cellStyle name="Normal 54 2" xfId="3578" xr:uid="{00000000-0005-0000-0000-0000FA0D0000}"/>
    <cellStyle name="Normal 54 3" xfId="3579" xr:uid="{00000000-0005-0000-0000-0000FB0D0000}"/>
    <cellStyle name="Normal 54 4" xfId="3580" xr:uid="{00000000-0005-0000-0000-0000FC0D0000}"/>
    <cellStyle name="Normal 54 5" xfId="3581" xr:uid="{00000000-0005-0000-0000-0000FD0D0000}"/>
    <cellStyle name="Normal 55" xfId="3582" xr:uid="{00000000-0005-0000-0000-0000FE0D0000}"/>
    <cellStyle name="Normal 55 2" xfId="3583" xr:uid="{00000000-0005-0000-0000-0000FF0D0000}"/>
    <cellStyle name="Normal 55 3" xfId="3584" xr:uid="{00000000-0005-0000-0000-0000000E0000}"/>
    <cellStyle name="Normal 55 4" xfId="3585" xr:uid="{00000000-0005-0000-0000-0000010E0000}"/>
    <cellStyle name="Normal 55 5" xfId="3586" xr:uid="{00000000-0005-0000-0000-0000020E0000}"/>
    <cellStyle name="Normal 56" xfId="3587" xr:uid="{00000000-0005-0000-0000-0000030E0000}"/>
    <cellStyle name="Normal 56 2" xfId="3588" xr:uid="{00000000-0005-0000-0000-0000040E0000}"/>
    <cellStyle name="Normal 56 3" xfId="3589" xr:uid="{00000000-0005-0000-0000-0000050E0000}"/>
    <cellStyle name="Normal 56 4" xfId="3590" xr:uid="{00000000-0005-0000-0000-0000060E0000}"/>
    <cellStyle name="Normal 56 5" xfId="3591" xr:uid="{00000000-0005-0000-0000-0000070E0000}"/>
    <cellStyle name="Normal 57" xfId="3592" xr:uid="{00000000-0005-0000-0000-0000080E0000}"/>
    <cellStyle name="Normal 57 2" xfId="3593" xr:uid="{00000000-0005-0000-0000-0000090E0000}"/>
    <cellStyle name="Normal 57 3" xfId="3594" xr:uid="{00000000-0005-0000-0000-00000A0E0000}"/>
    <cellStyle name="Normal 57 4" xfId="3595" xr:uid="{00000000-0005-0000-0000-00000B0E0000}"/>
    <cellStyle name="Normal 57 5" xfId="3596" xr:uid="{00000000-0005-0000-0000-00000C0E0000}"/>
    <cellStyle name="Normal 58" xfId="3597" xr:uid="{00000000-0005-0000-0000-00000D0E0000}"/>
    <cellStyle name="Normal 58 2" xfId="3598" xr:uid="{00000000-0005-0000-0000-00000E0E0000}"/>
    <cellStyle name="Normal 58 3" xfId="3599" xr:uid="{00000000-0005-0000-0000-00000F0E0000}"/>
    <cellStyle name="Normal 58 4" xfId="3600" xr:uid="{00000000-0005-0000-0000-0000100E0000}"/>
    <cellStyle name="Normal 59" xfId="3601" xr:uid="{00000000-0005-0000-0000-0000110E0000}"/>
    <cellStyle name="Normal 59 2" xfId="3602" xr:uid="{00000000-0005-0000-0000-0000120E0000}"/>
    <cellStyle name="Normal 59 3" xfId="3603" xr:uid="{00000000-0005-0000-0000-0000130E0000}"/>
    <cellStyle name="Normal 59 4" xfId="3604" xr:uid="{00000000-0005-0000-0000-0000140E0000}"/>
    <cellStyle name="Normal 6" xfId="3605" xr:uid="{00000000-0005-0000-0000-0000150E0000}"/>
    <cellStyle name="Normal 6 10" xfId="3606" xr:uid="{00000000-0005-0000-0000-0000160E0000}"/>
    <cellStyle name="Normal 6 11" xfId="3607" xr:uid="{00000000-0005-0000-0000-0000170E0000}"/>
    <cellStyle name="Normal 6 12" xfId="3608" xr:uid="{00000000-0005-0000-0000-0000180E0000}"/>
    <cellStyle name="Normal 6 12 2" xfId="3609" xr:uid="{00000000-0005-0000-0000-0000190E0000}"/>
    <cellStyle name="Normal 6 13" xfId="3610" xr:uid="{00000000-0005-0000-0000-00001A0E0000}"/>
    <cellStyle name="Normal 6 13 2" xfId="3611" xr:uid="{00000000-0005-0000-0000-00001B0E0000}"/>
    <cellStyle name="Normal 6 14" xfId="3612" xr:uid="{00000000-0005-0000-0000-00001C0E0000}"/>
    <cellStyle name="Normal 6 15" xfId="3613" xr:uid="{00000000-0005-0000-0000-00001D0E0000}"/>
    <cellStyle name="Normal 6 16" xfId="3614" xr:uid="{00000000-0005-0000-0000-00001E0E0000}"/>
    <cellStyle name="Normal 6 17" xfId="3615" xr:uid="{00000000-0005-0000-0000-00001F0E0000}"/>
    <cellStyle name="Normal 6 2" xfId="3616" xr:uid="{00000000-0005-0000-0000-0000200E0000}"/>
    <cellStyle name="Normal 6 2 2" xfId="3617" xr:uid="{00000000-0005-0000-0000-0000210E0000}"/>
    <cellStyle name="Normal 6 3" xfId="3618" xr:uid="{00000000-0005-0000-0000-0000220E0000}"/>
    <cellStyle name="Normal 6 3 2" xfId="3619" xr:uid="{00000000-0005-0000-0000-0000230E0000}"/>
    <cellStyle name="Normal 6 4" xfId="3620" xr:uid="{00000000-0005-0000-0000-0000240E0000}"/>
    <cellStyle name="Normal 6 5" xfId="3621" xr:uid="{00000000-0005-0000-0000-0000250E0000}"/>
    <cellStyle name="Normal 6 6" xfId="3622" xr:uid="{00000000-0005-0000-0000-0000260E0000}"/>
    <cellStyle name="Normal 6 7" xfId="3623" xr:uid="{00000000-0005-0000-0000-0000270E0000}"/>
    <cellStyle name="Normal 6 8" xfId="3624" xr:uid="{00000000-0005-0000-0000-0000280E0000}"/>
    <cellStyle name="Normal 6 9" xfId="3625" xr:uid="{00000000-0005-0000-0000-0000290E0000}"/>
    <cellStyle name="Normal 60" xfId="3626" xr:uid="{00000000-0005-0000-0000-00002A0E0000}"/>
    <cellStyle name="Normal 60 2" xfId="3627" xr:uid="{00000000-0005-0000-0000-00002B0E0000}"/>
    <cellStyle name="Normal 60 3" xfId="3628" xr:uid="{00000000-0005-0000-0000-00002C0E0000}"/>
    <cellStyle name="Normal 60 4" xfId="3629" xr:uid="{00000000-0005-0000-0000-00002D0E0000}"/>
    <cellStyle name="Normal 61" xfId="3630" xr:uid="{00000000-0005-0000-0000-00002E0E0000}"/>
    <cellStyle name="Normal 61 2" xfId="3631" xr:uid="{00000000-0005-0000-0000-00002F0E0000}"/>
    <cellStyle name="Normal 61 3" xfId="3632" xr:uid="{00000000-0005-0000-0000-0000300E0000}"/>
    <cellStyle name="Normal 61 4" xfId="3633" xr:uid="{00000000-0005-0000-0000-0000310E0000}"/>
    <cellStyle name="Normal 62" xfId="3634" xr:uid="{00000000-0005-0000-0000-0000320E0000}"/>
    <cellStyle name="Normal 62 2" xfId="3635" xr:uid="{00000000-0005-0000-0000-0000330E0000}"/>
    <cellStyle name="Normal 62 3" xfId="3636" xr:uid="{00000000-0005-0000-0000-0000340E0000}"/>
    <cellStyle name="Normal 62 4" xfId="3637" xr:uid="{00000000-0005-0000-0000-0000350E0000}"/>
    <cellStyle name="Normal 63" xfId="3638" xr:uid="{00000000-0005-0000-0000-0000360E0000}"/>
    <cellStyle name="Normal 63 2" xfId="3639" xr:uid="{00000000-0005-0000-0000-0000370E0000}"/>
    <cellStyle name="Normal 64" xfId="3640" xr:uid="{00000000-0005-0000-0000-0000380E0000}"/>
    <cellStyle name="Normal 64 2" xfId="3641" xr:uid="{00000000-0005-0000-0000-0000390E0000}"/>
    <cellStyle name="Normal 65" xfId="3642" xr:uid="{00000000-0005-0000-0000-00003A0E0000}"/>
    <cellStyle name="Normal 65 2" xfId="3643" xr:uid="{00000000-0005-0000-0000-00003B0E0000}"/>
    <cellStyle name="Normal 66" xfId="3644" xr:uid="{00000000-0005-0000-0000-00003C0E0000}"/>
    <cellStyle name="Normal 66 2" xfId="3645" xr:uid="{00000000-0005-0000-0000-00003D0E0000}"/>
    <cellStyle name="Normal 67" xfId="3646" xr:uid="{00000000-0005-0000-0000-00003E0E0000}"/>
    <cellStyle name="Normal 67 2" xfId="3647" xr:uid="{00000000-0005-0000-0000-00003F0E0000}"/>
    <cellStyle name="Normal 68" xfId="3648" xr:uid="{00000000-0005-0000-0000-0000400E0000}"/>
    <cellStyle name="Normal 68 2" xfId="3649" xr:uid="{00000000-0005-0000-0000-0000410E0000}"/>
    <cellStyle name="Normal 69" xfId="3650" xr:uid="{00000000-0005-0000-0000-0000420E0000}"/>
    <cellStyle name="Normal 69 2" xfId="3651" xr:uid="{00000000-0005-0000-0000-0000430E0000}"/>
    <cellStyle name="Normal 7" xfId="3652" xr:uid="{00000000-0005-0000-0000-0000440E0000}"/>
    <cellStyle name="Normal 7 10" xfId="3653" xr:uid="{00000000-0005-0000-0000-0000450E0000}"/>
    <cellStyle name="Normal 7 11" xfId="3654" xr:uid="{00000000-0005-0000-0000-0000460E0000}"/>
    <cellStyle name="Normal 7 12" xfId="3655" xr:uid="{00000000-0005-0000-0000-0000470E0000}"/>
    <cellStyle name="Normal 7 12 2" xfId="3656" xr:uid="{00000000-0005-0000-0000-0000480E0000}"/>
    <cellStyle name="Normal 7 13" xfId="3657" xr:uid="{00000000-0005-0000-0000-0000490E0000}"/>
    <cellStyle name="Normal 7 13 2" xfId="3658" xr:uid="{00000000-0005-0000-0000-00004A0E0000}"/>
    <cellStyle name="Normal 7 14" xfId="3659" xr:uid="{00000000-0005-0000-0000-00004B0E0000}"/>
    <cellStyle name="Normal 7 15" xfId="3660" xr:uid="{00000000-0005-0000-0000-00004C0E0000}"/>
    <cellStyle name="Normal 7 16" xfId="3661" xr:uid="{00000000-0005-0000-0000-00004D0E0000}"/>
    <cellStyle name="Normal 7 17" xfId="3662" xr:uid="{00000000-0005-0000-0000-00004E0E0000}"/>
    <cellStyle name="Normal 7 2" xfId="3663" xr:uid="{00000000-0005-0000-0000-00004F0E0000}"/>
    <cellStyle name="Normal 7 3" xfId="3664" xr:uid="{00000000-0005-0000-0000-0000500E0000}"/>
    <cellStyle name="Normal 7 4" xfId="3665" xr:uid="{00000000-0005-0000-0000-0000510E0000}"/>
    <cellStyle name="Normal 7 5" xfId="3666" xr:uid="{00000000-0005-0000-0000-0000520E0000}"/>
    <cellStyle name="Normal 7 6" xfId="3667" xr:uid="{00000000-0005-0000-0000-0000530E0000}"/>
    <cellStyle name="Normal 7 7" xfId="3668" xr:uid="{00000000-0005-0000-0000-0000540E0000}"/>
    <cellStyle name="Normal 7 8" xfId="3669" xr:uid="{00000000-0005-0000-0000-0000550E0000}"/>
    <cellStyle name="Normal 7 9" xfId="3670" xr:uid="{00000000-0005-0000-0000-0000560E0000}"/>
    <cellStyle name="Normal 70" xfId="3671" xr:uid="{00000000-0005-0000-0000-0000570E0000}"/>
    <cellStyle name="Normal 70 2" xfId="3672" xr:uid="{00000000-0005-0000-0000-0000580E0000}"/>
    <cellStyle name="Normal 71" xfId="3673" xr:uid="{00000000-0005-0000-0000-0000590E0000}"/>
    <cellStyle name="Normal 71 2" xfId="3674" xr:uid="{00000000-0005-0000-0000-00005A0E0000}"/>
    <cellStyle name="Normal 72" xfId="3675" xr:uid="{00000000-0005-0000-0000-00005B0E0000}"/>
    <cellStyle name="Normal 72 2" xfId="3676" xr:uid="{00000000-0005-0000-0000-00005C0E0000}"/>
    <cellStyle name="Normal 73" xfId="3677" xr:uid="{00000000-0005-0000-0000-00005D0E0000}"/>
    <cellStyle name="Normal 73 2" xfId="3678" xr:uid="{00000000-0005-0000-0000-00005E0E0000}"/>
    <cellStyle name="Normal 74" xfId="3679" xr:uid="{00000000-0005-0000-0000-00005F0E0000}"/>
    <cellStyle name="Normal 74 2" xfId="3680" xr:uid="{00000000-0005-0000-0000-0000600E0000}"/>
    <cellStyle name="Normal 75" xfId="3681" xr:uid="{00000000-0005-0000-0000-0000610E0000}"/>
    <cellStyle name="Normal 75 2" xfId="3682" xr:uid="{00000000-0005-0000-0000-0000620E0000}"/>
    <cellStyle name="Normal 76" xfId="3683" xr:uid="{00000000-0005-0000-0000-0000630E0000}"/>
    <cellStyle name="Normal 76 2" xfId="3684" xr:uid="{00000000-0005-0000-0000-0000640E0000}"/>
    <cellStyle name="Normal 77" xfId="3685" xr:uid="{00000000-0005-0000-0000-0000650E0000}"/>
    <cellStyle name="Normal 77 2" xfId="3686" xr:uid="{00000000-0005-0000-0000-0000660E0000}"/>
    <cellStyle name="Normal 78" xfId="3687" xr:uid="{00000000-0005-0000-0000-0000670E0000}"/>
    <cellStyle name="Normal 78 2" xfId="3688" xr:uid="{00000000-0005-0000-0000-0000680E0000}"/>
    <cellStyle name="Normal 79" xfId="3689" xr:uid="{00000000-0005-0000-0000-0000690E0000}"/>
    <cellStyle name="Normal 79 2" xfId="3690" xr:uid="{00000000-0005-0000-0000-00006A0E0000}"/>
    <cellStyle name="Normal 8" xfId="3691" xr:uid="{00000000-0005-0000-0000-00006B0E0000}"/>
    <cellStyle name="Normal 8 10" xfId="3692" xr:uid="{00000000-0005-0000-0000-00006C0E0000}"/>
    <cellStyle name="Normal 8 11" xfId="3693" xr:uid="{00000000-0005-0000-0000-00006D0E0000}"/>
    <cellStyle name="Normal 8 12" xfId="3694" xr:uid="{00000000-0005-0000-0000-00006E0E0000}"/>
    <cellStyle name="Normal 8 13" xfId="3695" xr:uid="{00000000-0005-0000-0000-00006F0E0000}"/>
    <cellStyle name="Normal 8 14" xfId="3696" xr:uid="{00000000-0005-0000-0000-0000700E0000}"/>
    <cellStyle name="Normal 8 15" xfId="3697" xr:uid="{00000000-0005-0000-0000-0000710E0000}"/>
    <cellStyle name="Normal 8 16" xfId="3698" xr:uid="{00000000-0005-0000-0000-0000720E0000}"/>
    <cellStyle name="Normal 8 17" xfId="3699" xr:uid="{00000000-0005-0000-0000-0000730E0000}"/>
    <cellStyle name="Normal 8 2" xfId="3700" xr:uid="{00000000-0005-0000-0000-0000740E0000}"/>
    <cellStyle name="Normal 8 3" xfId="3701" xr:uid="{00000000-0005-0000-0000-0000750E0000}"/>
    <cellStyle name="Normal 8 4" xfId="3702" xr:uid="{00000000-0005-0000-0000-0000760E0000}"/>
    <cellStyle name="Normal 8 5" xfId="3703" xr:uid="{00000000-0005-0000-0000-0000770E0000}"/>
    <cellStyle name="Normal 8 6" xfId="3704" xr:uid="{00000000-0005-0000-0000-0000780E0000}"/>
    <cellStyle name="Normal 8 7" xfId="3705" xr:uid="{00000000-0005-0000-0000-0000790E0000}"/>
    <cellStyle name="Normal 8 8" xfId="3706" xr:uid="{00000000-0005-0000-0000-00007A0E0000}"/>
    <cellStyle name="Normal 8 9" xfId="3707" xr:uid="{00000000-0005-0000-0000-00007B0E0000}"/>
    <cellStyle name="Normal 80" xfId="3708" xr:uid="{00000000-0005-0000-0000-00007C0E0000}"/>
    <cellStyle name="Normal 80 2" xfId="3709" xr:uid="{00000000-0005-0000-0000-00007D0E0000}"/>
    <cellStyle name="Normal 81" xfId="3710" xr:uid="{00000000-0005-0000-0000-00007E0E0000}"/>
    <cellStyle name="Normal 81 2" xfId="3711" xr:uid="{00000000-0005-0000-0000-00007F0E0000}"/>
    <cellStyle name="Normal 82" xfId="3712" xr:uid="{00000000-0005-0000-0000-0000800E0000}"/>
    <cellStyle name="Normal 82 2" xfId="3713" xr:uid="{00000000-0005-0000-0000-0000810E0000}"/>
    <cellStyle name="Normal 83" xfId="3714" xr:uid="{00000000-0005-0000-0000-0000820E0000}"/>
    <cellStyle name="Normal 83 2" xfId="3715" xr:uid="{00000000-0005-0000-0000-0000830E0000}"/>
    <cellStyle name="Normal 84" xfId="3716" xr:uid="{00000000-0005-0000-0000-0000840E0000}"/>
    <cellStyle name="Normal 84 2" xfId="3717" xr:uid="{00000000-0005-0000-0000-0000850E0000}"/>
    <cellStyle name="Normal 85" xfId="3718" xr:uid="{00000000-0005-0000-0000-0000860E0000}"/>
    <cellStyle name="Normal 85 2" xfId="3719" xr:uid="{00000000-0005-0000-0000-0000870E0000}"/>
    <cellStyle name="Normal 86" xfId="3720" xr:uid="{00000000-0005-0000-0000-0000880E0000}"/>
    <cellStyle name="Normal 86 2" xfId="3721" xr:uid="{00000000-0005-0000-0000-0000890E0000}"/>
    <cellStyle name="Normal 87" xfId="3722" xr:uid="{00000000-0005-0000-0000-00008A0E0000}"/>
    <cellStyle name="Normal 87 2" xfId="3723" xr:uid="{00000000-0005-0000-0000-00008B0E0000}"/>
    <cellStyle name="Normal 88" xfId="3724" xr:uid="{00000000-0005-0000-0000-00008C0E0000}"/>
    <cellStyle name="Normal 88 2" xfId="3725" xr:uid="{00000000-0005-0000-0000-00008D0E0000}"/>
    <cellStyle name="Normal 89" xfId="3726" xr:uid="{00000000-0005-0000-0000-00008E0E0000}"/>
    <cellStyle name="Normal 89 2" xfId="3727" xr:uid="{00000000-0005-0000-0000-00008F0E0000}"/>
    <cellStyle name="Normal 9" xfId="3728" xr:uid="{00000000-0005-0000-0000-0000900E0000}"/>
    <cellStyle name="Normal 9 2" xfId="3729" xr:uid="{00000000-0005-0000-0000-0000910E0000}"/>
    <cellStyle name="Normal 9 2 2" xfId="3730" xr:uid="{00000000-0005-0000-0000-0000920E0000}"/>
    <cellStyle name="Normal 9 3" xfId="3731" xr:uid="{00000000-0005-0000-0000-0000930E0000}"/>
    <cellStyle name="Normal 9 3 2" xfId="3732" xr:uid="{00000000-0005-0000-0000-0000940E0000}"/>
    <cellStyle name="Normal 9 4" xfId="3733" xr:uid="{00000000-0005-0000-0000-0000950E0000}"/>
    <cellStyle name="Normal 9 5" xfId="3734" xr:uid="{00000000-0005-0000-0000-0000960E0000}"/>
    <cellStyle name="Normal 9 6" xfId="3735" xr:uid="{00000000-0005-0000-0000-0000970E0000}"/>
    <cellStyle name="Normal 9 7" xfId="3736" xr:uid="{00000000-0005-0000-0000-0000980E0000}"/>
    <cellStyle name="Normal 90" xfId="3737" xr:uid="{00000000-0005-0000-0000-0000990E0000}"/>
    <cellStyle name="Normal 90 2" xfId="3738" xr:uid="{00000000-0005-0000-0000-00009A0E0000}"/>
    <cellStyle name="Normal 91" xfId="3739" xr:uid="{00000000-0005-0000-0000-00009B0E0000}"/>
    <cellStyle name="Normal 91 2" xfId="3740" xr:uid="{00000000-0005-0000-0000-00009C0E0000}"/>
    <cellStyle name="Normal 92" xfId="3741" xr:uid="{00000000-0005-0000-0000-00009D0E0000}"/>
    <cellStyle name="Normal 92 2" xfId="3742" xr:uid="{00000000-0005-0000-0000-00009E0E0000}"/>
    <cellStyle name="Normal 93" xfId="3743" xr:uid="{00000000-0005-0000-0000-00009F0E0000}"/>
    <cellStyle name="Normal 93 2" xfId="3744" xr:uid="{00000000-0005-0000-0000-0000A00E0000}"/>
    <cellStyle name="Normal 94" xfId="3745" xr:uid="{00000000-0005-0000-0000-0000A10E0000}"/>
    <cellStyle name="Normal 94 2" xfId="3746" xr:uid="{00000000-0005-0000-0000-0000A20E0000}"/>
    <cellStyle name="Normal 95" xfId="3747" xr:uid="{00000000-0005-0000-0000-0000A30E0000}"/>
    <cellStyle name="Normal 95 2" xfId="3748" xr:uid="{00000000-0005-0000-0000-0000A40E0000}"/>
    <cellStyle name="Normal 96" xfId="3749" xr:uid="{00000000-0005-0000-0000-0000A50E0000}"/>
    <cellStyle name="Normal 96 2" xfId="3750" xr:uid="{00000000-0005-0000-0000-0000A60E0000}"/>
    <cellStyle name="Normal 97" xfId="3751" xr:uid="{00000000-0005-0000-0000-0000A70E0000}"/>
    <cellStyle name="Normal 97 2" xfId="3752" xr:uid="{00000000-0005-0000-0000-0000A80E0000}"/>
    <cellStyle name="Normal 98" xfId="3753" xr:uid="{00000000-0005-0000-0000-0000A90E0000}"/>
    <cellStyle name="Normal 98 2" xfId="3754" xr:uid="{00000000-0005-0000-0000-0000AA0E0000}"/>
    <cellStyle name="Normal 99" xfId="3755" xr:uid="{00000000-0005-0000-0000-0000AB0E0000}"/>
    <cellStyle name="Normal 99 2" xfId="3756" xr:uid="{00000000-0005-0000-0000-0000AC0E0000}"/>
    <cellStyle name="Normal 99 2 2" xfId="3757" xr:uid="{00000000-0005-0000-0000-0000AD0E0000}"/>
    <cellStyle name="Normal 99 3" xfId="3758" xr:uid="{00000000-0005-0000-0000-0000AE0E0000}"/>
    <cellStyle name="Normal 99 3 2" xfId="3759" xr:uid="{00000000-0005-0000-0000-0000AF0E0000}"/>
    <cellStyle name="Normal 99 4" xfId="3760" xr:uid="{00000000-0005-0000-0000-0000B00E0000}"/>
    <cellStyle name="Normal2" xfId="3761" xr:uid="{00000000-0005-0000-0000-0000B10E0000}"/>
    <cellStyle name="Nota 10" xfId="3762" xr:uid="{00000000-0005-0000-0000-0000B20E0000}"/>
    <cellStyle name="Nota 11" xfId="3763" xr:uid="{00000000-0005-0000-0000-0000B30E0000}"/>
    <cellStyle name="Nota 12" xfId="3764" xr:uid="{00000000-0005-0000-0000-0000B40E0000}"/>
    <cellStyle name="Nota 12 2" xfId="3765" xr:uid="{00000000-0005-0000-0000-0000B50E0000}"/>
    <cellStyle name="Nota 13" xfId="3766" xr:uid="{00000000-0005-0000-0000-0000B60E0000}"/>
    <cellStyle name="Nota 13 2" xfId="3767" xr:uid="{00000000-0005-0000-0000-0000B70E0000}"/>
    <cellStyle name="Nota 14" xfId="3768" xr:uid="{00000000-0005-0000-0000-0000B80E0000}"/>
    <cellStyle name="Nota 14 2" xfId="3769" xr:uid="{00000000-0005-0000-0000-0000B90E0000}"/>
    <cellStyle name="Nota 15" xfId="3770" xr:uid="{00000000-0005-0000-0000-0000BA0E0000}"/>
    <cellStyle name="Nota 15 2" xfId="3771" xr:uid="{00000000-0005-0000-0000-0000BB0E0000}"/>
    <cellStyle name="Nota 16" xfId="3772" xr:uid="{00000000-0005-0000-0000-0000BC0E0000}"/>
    <cellStyle name="Nota 16 2" xfId="3773" xr:uid="{00000000-0005-0000-0000-0000BD0E0000}"/>
    <cellStyle name="Nota 17" xfId="3774" xr:uid="{00000000-0005-0000-0000-0000BE0E0000}"/>
    <cellStyle name="Nota 17 2" xfId="3775" xr:uid="{00000000-0005-0000-0000-0000BF0E0000}"/>
    <cellStyle name="Nota 18" xfId="3776" xr:uid="{00000000-0005-0000-0000-0000C00E0000}"/>
    <cellStyle name="Nota 18 2" xfId="3777" xr:uid="{00000000-0005-0000-0000-0000C10E0000}"/>
    <cellStyle name="Nota 19" xfId="3778" xr:uid="{00000000-0005-0000-0000-0000C20E0000}"/>
    <cellStyle name="Nota 19 2" xfId="3779" xr:uid="{00000000-0005-0000-0000-0000C30E0000}"/>
    <cellStyle name="Nota 2" xfId="3780" xr:uid="{00000000-0005-0000-0000-0000C40E0000}"/>
    <cellStyle name="Nota 2 2" xfId="3781" xr:uid="{00000000-0005-0000-0000-0000C50E0000}"/>
    <cellStyle name="Nota 2 3" xfId="3782" xr:uid="{00000000-0005-0000-0000-0000C60E0000}"/>
    <cellStyle name="Nota 2 4" xfId="3783" xr:uid="{00000000-0005-0000-0000-0000C70E0000}"/>
    <cellStyle name="Nota 20" xfId="3784" xr:uid="{00000000-0005-0000-0000-0000C80E0000}"/>
    <cellStyle name="Nota 20 2" xfId="3785" xr:uid="{00000000-0005-0000-0000-0000C90E0000}"/>
    <cellStyle name="Nota 21" xfId="3786" xr:uid="{00000000-0005-0000-0000-0000CA0E0000}"/>
    <cellStyle name="Nota 21 2" xfId="3787" xr:uid="{00000000-0005-0000-0000-0000CB0E0000}"/>
    <cellStyle name="Nota 22" xfId="3788" xr:uid="{00000000-0005-0000-0000-0000CC0E0000}"/>
    <cellStyle name="Nota 22 2" xfId="3789" xr:uid="{00000000-0005-0000-0000-0000CD0E0000}"/>
    <cellStyle name="Nota 23" xfId="3790" xr:uid="{00000000-0005-0000-0000-0000CE0E0000}"/>
    <cellStyle name="Nota 23 2" xfId="3791" xr:uid="{00000000-0005-0000-0000-0000CF0E0000}"/>
    <cellStyle name="Nota 24" xfId="3792" xr:uid="{00000000-0005-0000-0000-0000D00E0000}"/>
    <cellStyle name="Nota 24 2" xfId="3793" xr:uid="{00000000-0005-0000-0000-0000D10E0000}"/>
    <cellStyle name="Nota 25" xfId="3794" xr:uid="{00000000-0005-0000-0000-0000D20E0000}"/>
    <cellStyle name="Nota 26" xfId="3795" xr:uid="{00000000-0005-0000-0000-0000D30E0000}"/>
    <cellStyle name="Nota 27" xfId="3796" xr:uid="{00000000-0005-0000-0000-0000D40E0000}"/>
    <cellStyle name="Nota 28" xfId="3797" xr:uid="{00000000-0005-0000-0000-0000D50E0000}"/>
    <cellStyle name="Nota 29" xfId="3798" xr:uid="{00000000-0005-0000-0000-0000D60E0000}"/>
    <cellStyle name="Nota 3" xfId="3799" xr:uid="{00000000-0005-0000-0000-0000D70E0000}"/>
    <cellStyle name="Nota 3 2" xfId="3800" xr:uid="{00000000-0005-0000-0000-0000D80E0000}"/>
    <cellStyle name="Nota 3 2 2" xfId="3801" xr:uid="{00000000-0005-0000-0000-0000D90E0000}"/>
    <cellStyle name="Nota 3 3" xfId="3802" xr:uid="{00000000-0005-0000-0000-0000DA0E0000}"/>
    <cellStyle name="Nota 30" xfId="3803" xr:uid="{00000000-0005-0000-0000-0000DB0E0000}"/>
    <cellStyle name="Nota 31" xfId="3804" xr:uid="{00000000-0005-0000-0000-0000DC0E0000}"/>
    <cellStyle name="Nota 32" xfId="3805" xr:uid="{00000000-0005-0000-0000-0000DD0E0000}"/>
    <cellStyle name="Nota 33" xfId="3806" xr:uid="{00000000-0005-0000-0000-0000DE0E0000}"/>
    <cellStyle name="Nota 34" xfId="3807" xr:uid="{00000000-0005-0000-0000-0000DF0E0000}"/>
    <cellStyle name="Nota 35" xfId="3808" xr:uid="{00000000-0005-0000-0000-0000E00E0000}"/>
    <cellStyle name="Nota 36" xfId="3809" xr:uid="{00000000-0005-0000-0000-0000E10E0000}"/>
    <cellStyle name="Nota 37" xfId="3810" xr:uid="{00000000-0005-0000-0000-0000E20E0000}"/>
    <cellStyle name="Nota 38" xfId="3811" xr:uid="{00000000-0005-0000-0000-0000E30E0000}"/>
    <cellStyle name="Nota 39" xfId="3812" xr:uid="{00000000-0005-0000-0000-0000E40E0000}"/>
    <cellStyle name="Nota 4" xfId="3813" xr:uid="{00000000-0005-0000-0000-0000E50E0000}"/>
    <cellStyle name="Nota 4 2" xfId="3814" xr:uid="{00000000-0005-0000-0000-0000E60E0000}"/>
    <cellStyle name="Nota 40" xfId="3815" xr:uid="{00000000-0005-0000-0000-0000E70E0000}"/>
    <cellStyle name="Nota 41" xfId="3816" xr:uid="{00000000-0005-0000-0000-0000E80E0000}"/>
    <cellStyle name="Nota 42" xfId="3817" xr:uid="{00000000-0005-0000-0000-0000E90E0000}"/>
    <cellStyle name="Nota 43" xfId="3818" xr:uid="{00000000-0005-0000-0000-0000EA0E0000}"/>
    <cellStyle name="Nota 44" xfId="3819" xr:uid="{00000000-0005-0000-0000-0000EB0E0000}"/>
    <cellStyle name="Nota 5" xfId="3820" xr:uid="{00000000-0005-0000-0000-0000EC0E0000}"/>
    <cellStyle name="Nota 5 2" xfId="3821" xr:uid="{00000000-0005-0000-0000-0000ED0E0000}"/>
    <cellStyle name="Nota 6" xfId="3822" xr:uid="{00000000-0005-0000-0000-0000EE0E0000}"/>
    <cellStyle name="Nota 6 2" xfId="3823" xr:uid="{00000000-0005-0000-0000-0000EF0E0000}"/>
    <cellStyle name="Nota 7" xfId="3824" xr:uid="{00000000-0005-0000-0000-0000F00E0000}"/>
    <cellStyle name="Nota 7 2" xfId="3825" xr:uid="{00000000-0005-0000-0000-0000F10E0000}"/>
    <cellStyle name="Nota 8" xfId="3826" xr:uid="{00000000-0005-0000-0000-0000F20E0000}"/>
    <cellStyle name="Nota 8 2" xfId="3827" xr:uid="{00000000-0005-0000-0000-0000F30E0000}"/>
    <cellStyle name="Nota 9" xfId="3828" xr:uid="{00000000-0005-0000-0000-0000F40E0000}"/>
    <cellStyle name="Note 10 2" xfId="3829" xr:uid="{00000000-0005-0000-0000-0000F50E0000}"/>
    <cellStyle name="Note 10 2 2" xfId="3830" xr:uid="{00000000-0005-0000-0000-0000F60E0000}"/>
    <cellStyle name="Note 10 3" xfId="3831" xr:uid="{00000000-0005-0000-0000-0000F70E0000}"/>
    <cellStyle name="Note 10 3 2" xfId="3832" xr:uid="{00000000-0005-0000-0000-0000F80E0000}"/>
    <cellStyle name="Note 10 4" xfId="3833" xr:uid="{00000000-0005-0000-0000-0000F90E0000}"/>
    <cellStyle name="Note 10 4 2" xfId="3834" xr:uid="{00000000-0005-0000-0000-0000FA0E0000}"/>
    <cellStyle name="Note 10 5" xfId="3835" xr:uid="{00000000-0005-0000-0000-0000FB0E0000}"/>
    <cellStyle name="Note 10 5 2" xfId="3836" xr:uid="{00000000-0005-0000-0000-0000FC0E0000}"/>
    <cellStyle name="Note 10 6" xfId="3837" xr:uid="{00000000-0005-0000-0000-0000FD0E0000}"/>
    <cellStyle name="Note 10 6 2" xfId="3838" xr:uid="{00000000-0005-0000-0000-0000FE0E0000}"/>
    <cellStyle name="Note 10 7" xfId="3839" xr:uid="{00000000-0005-0000-0000-0000FF0E0000}"/>
    <cellStyle name="Note 11 2" xfId="3840" xr:uid="{00000000-0005-0000-0000-0000000F0000}"/>
    <cellStyle name="Note 11 2 2" xfId="3841" xr:uid="{00000000-0005-0000-0000-0000010F0000}"/>
    <cellStyle name="Note 11 3" xfId="3842" xr:uid="{00000000-0005-0000-0000-0000020F0000}"/>
    <cellStyle name="Note 11 3 2" xfId="3843" xr:uid="{00000000-0005-0000-0000-0000030F0000}"/>
    <cellStyle name="Note 11 4" xfId="3844" xr:uid="{00000000-0005-0000-0000-0000040F0000}"/>
    <cellStyle name="Note 11 4 2" xfId="3845" xr:uid="{00000000-0005-0000-0000-0000050F0000}"/>
    <cellStyle name="Note 11 5" xfId="3846" xr:uid="{00000000-0005-0000-0000-0000060F0000}"/>
    <cellStyle name="Note 12 2" xfId="3847" xr:uid="{00000000-0005-0000-0000-0000070F0000}"/>
    <cellStyle name="Note 12 2 2" xfId="3848" xr:uid="{00000000-0005-0000-0000-0000080F0000}"/>
    <cellStyle name="Note 12 3" xfId="3849" xr:uid="{00000000-0005-0000-0000-0000090F0000}"/>
    <cellStyle name="Note 12 3 2" xfId="3850" xr:uid="{00000000-0005-0000-0000-00000A0F0000}"/>
    <cellStyle name="Note 12 4" xfId="3851" xr:uid="{00000000-0005-0000-0000-00000B0F0000}"/>
    <cellStyle name="Note 12 4 2" xfId="3852" xr:uid="{00000000-0005-0000-0000-00000C0F0000}"/>
    <cellStyle name="Note 12 5" xfId="3853" xr:uid="{00000000-0005-0000-0000-00000D0F0000}"/>
    <cellStyle name="Note 13 2" xfId="3854" xr:uid="{00000000-0005-0000-0000-00000E0F0000}"/>
    <cellStyle name="Note 13 2 2" xfId="3855" xr:uid="{00000000-0005-0000-0000-00000F0F0000}"/>
    <cellStyle name="Note 13 3" xfId="3856" xr:uid="{00000000-0005-0000-0000-0000100F0000}"/>
    <cellStyle name="Note 13 3 2" xfId="3857" xr:uid="{00000000-0005-0000-0000-0000110F0000}"/>
    <cellStyle name="Note 13 4" xfId="3858" xr:uid="{00000000-0005-0000-0000-0000120F0000}"/>
    <cellStyle name="Note 13 4 2" xfId="3859" xr:uid="{00000000-0005-0000-0000-0000130F0000}"/>
    <cellStyle name="Note 13 5" xfId="3860" xr:uid="{00000000-0005-0000-0000-0000140F0000}"/>
    <cellStyle name="Note 14 2" xfId="3861" xr:uid="{00000000-0005-0000-0000-0000150F0000}"/>
    <cellStyle name="Note 14 2 2" xfId="3862" xr:uid="{00000000-0005-0000-0000-0000160F0000}"/>
    <cellStyle name="Note 14 3" xfId="3863" xr:uid="{00000000-0005-0000-0000-0000170F0000}"/>
    <cellStyle name="Note 14 3 2" xfId="3864" xr:uid="{00000000-0005-0000-0000-0000180F0000}"/>
    <cellStyle name="Note 14 4" xfId="3865" xr:uid="{00000000-0005-0000-0000-0000190F0000}"/>
    <cellStyle name="Note 14 4 2" xfId="3866" xr:uid="{00000000-0005-0000-0000-00001A0F0000}"/>
    <cellStyle name="Note 14 5" xfId="3867" xr:uid="{00000000-0005-0000-0000-00001B0F0000}"/>
    <cellStyle name="Note 15 2" xfId="3868" xr:uid="{00000000-0005-0000-0000-00001C0F0000}"/>
    <cellStyle name="Note 15 2 2" xfId="3869" xr:uid="{00000000-0005-0000-0000-00001D0F0000}"/>
    <cellStyle name="Note 15 3" xfId="3870" xr:uid="{00000000-0005-0000-0000-00001E0F0000}"/>
    <cellStyle name="Note 15 3 2" xfId="3871" xr:uid="{00000000-0005-0000-0000-00001F0F0000}"/>
    <cellStyle name="Note 15 4" xfId="3872" xr:uid="{00000000-0005-0000-0000-0000200F0000}"/>
    <cellStyle name="Note 15 4 2" xfId="3873" xr:uid="{00000000-0005-0000-0000-0000210F0000}"/>
    <cellStyle name="Note 15 5" xfId="3874" xr:uid="{00000000-0005-0000-0000-0000220F0000}"/>
    <cellStyle name="Note 16 2" xfId="3875" xr:uid="{00000000-0005-0000-0000-0000230F0000}"/>
    <cellStyle name="Note 16 2 2" xfId="3876" xr:uid="{00000000-0005-0000-0000-0000240F0000}"/>
    <cellStyle name="Note 16 3" xfId="3877" xr:uid="{00000000-0005-0000-0000-0000250F0000}"/>
    <cellStyle name="Note 16 3 2" xfId="3878" xr:uid="{00000000-0005-0000-0000-0000260F0000}"/>
    <cellStyle name="Note 16 4" xfId="3879" xr:uid="{00000000-0005-0000-0000-0000270F0000}"/>
    <cellStyle name="Note 16 4 2" xfId="3880" xr:uid="{00000000-0005-0000-0000-0000280F0000}"/>
    <cellStyle name="Note 16 5" xfId="3881" xr:uid="{00000000-0005-0000-0000-0000290F0000}"/>
    <cellStyle name="Note 17 2" xfId="3882" xr:uid="{00000000-0005-0000-0000-00002A0F0000}"/>
    <cellStyle name="Note 17 2 2" xfId="3883" xr:uid="{00000000-0005-0000-0000-00002B0F0000}"/>
    <cellStyle name="Note 17 3" xfId="3884" xr:uid="{00000000-0005-0000-0000-00002C0F0000}"/>
    <cellStyle name="Note 17 3 2" xfId="3885" xr:uid="{00000000-0005-0000-0000-00002D0F0000}"/>
    <cellStyle name="Note 17 4" xfId="3886" xr:uid="{00000000-0005-0000-0000-00002E0F0000}"/>
    <cellStyle name="Note 17 4 2" xfId="3887" xr:uid="{00000000-0005-0000-0000-00002F0F0000}"/>
    <cellStyle name="Note 17 5" xfId="3888" xr:uid="{00000000-0005-0000-0000-0000300F0000}"/>
    <cellStyle name="Note 18 2" xfId="3889" xr:uid="{00000000-0005-0000-0000-0000310F0000}"/>
    <cellStyle name="Note 18 2 2" xfId="3890" xr:uid="{00000000-0005-0000-0000-0000320F0000}"/>
    <cellStyle name="Note 18 3" xfId="3891" xr:uid="{00000000-0005-0000-0000-0000330F0000}"/>
    <cellStyle name="Note 18 3 2" xfId="3892" xr:uid="{00000000-0005-0000-0000-0000340F0000}"/>
    <cellStyle name="Note 18 4" xfId="3893" xr:uid="{00000000-0005-0000-0000-0000350F0000}"/>
    <cellStyle name="Note 18 4 2" xfId="3894" xr:uid="{00000000-0005-0000-0000-0000360F0000}"/>
    <cellStyle name="Note 18 5" xfId="3895" xr:uid="{00000000-0005-0000-0000-0000370F0000}"/>
    <cellStyle name="Note 19 2" xfId="3896" xr:uid="{00000000-0005-0000-0000-0000380F0000}"/>
    <cellStyle name="Note 19 2 2" xfId="3897" xr:uid="{00000000-0005-0000-0000-0000390F0000}"/>
    <cellStyle name="Note 19 3" xfId="3898" xr:uid="{00000000-0005-0000-0000-00003A0F0000}"/>
    <cellStyle name="Note 19 3 2" xfId="3899" xr:uid="{00000000-0005-0000-0000-00003B0F0000}"/>
    <cellStyle name="Note 19 4" xfId="3900" xr:uid="{00000000-0005-0000-0000-00003C0F0000}"/>
    <cellStyle name="Note 19 4 2" xfId="3901" xr:uid="{00000000-0005-0000-0000-00003D0F0000}"/>
    <cellStyle name="Note 19 5" xfId="3902" xr:uid="{00000000-0005-0000-0000-00003E0F0000}"/>
    <cellStyle name="Note 2" xfId="3903" xr:uid="{00000000-0005-0000-0000-00003F0F0000}"/>
    <cellStyle name="Note 2 10" xfId="3904" xr:uid="{00000000-0005-0000-0000-0000400F0000}"/>
    <cellStyle name="Note 2 10 2" xfId="3905" xr:uid="{00000000-0005-0000-0000-0000410F0000}"/>
    <cellStyle name="Note 2 11" xfId="3906" xr:uid="{00000000-0005-0000-0000-0000420F0000}"/>
    <cellStyle name="Note 2 11 2" xfId="3907" xr:uid="{00000000-0005-0000-0000-0000430F0000}"/>
    <cellStyle name="Note 2 12" xfId="3908" xr:uid="{00000000-0005-0000-0000-0000440F0000}"/>
    <cellStyle name="Note 2 12 2" xfId="3909" xr:uid="{00000000-0005-0000-0000-0000450F0000}"/>
    <cellStyle name="Note 2 13" xfId="3910" xr:uid="{00000000-0005-0000-0000-0000460F0000}"/>
    <cellStyle name="Note 2 13 2" xfId="3911" xr:uid="{00000000-0005-0000-0000-0000470F0000}"/>
    <cellStyle name="Note 2 14" xfId="3912" xr:uid="{00000000-0005-0000-0000-0000480F0000}"/>
    <cellStyle name="Note 2 15" xfId="3913" xr:uid="{00000000-0005-0000-0000-0000490F0000}"/>
    <cellStyle name="Note 2 16" xfId="3914" xr:uid="{00000000-0005-0000-0000-00004A0F0000}"/>
    <cellStyle name="Note 2 16 2" xfId="3915" xr:uid="{00000000-0005-0000-0000-00004B0F0000}"/>
    <cellStyle name="Note 2 17" xfId="3916" xr:uid="{00000000-0005-0000-0000-00004C0F0000}"/>
    <cellStyle name="Note 2 17 2" xfId="3917" xr:uid="{00000000-0005-0000-0000-00004D0F0000}"/>
    <cellStyle name="Note 2 18" xfId="3918" xr:uid="{00000000-0005-0000-0000-00004E0F0000}"/>
    <cellStyle name="Note 2 18 2" xfId="3919" xr:uid="{00000000-0005-0000-0000-00004F0F0000}"/>
    <cellStyle name="Note 2 19" xfId="3920" xr:uid="{00000000-0005-0000-0000-0000500F0000}"/>
    <cellStyle name="Note 2 19 2" xfId="3921" xr:uid="{00000000-0005-0000-0000-0000510F0000}"/>
    <cellStyle name="Note 2 2" xfId="3922" xr:uid="{00000000-0005-0000-0000-0000520F0000}"/>
    <cellStyle name="Note 2 2 2" xfId="3923" xr:uid="{00000000-0005-0000-0000-0000530F0000}"/>
    <cellStyle name="Note 2 20" xfId="3924" xr:uid="{00000000-0005-0000-0000-0000540F0000}"/>
    <cellStyle name="Note 2 20 2" xfId="3925" xr:uid="{00000000-0005-0000-0000-0000550F0000}"/>
    <cellStyle name="Note 2 21" xfId="3926" xr:uid="{00000000-0005-0000-0000-0000560F0000}"/>
    <cellStyle name="Note 2 21 2" xfId="3927" xr:uid="{00000000-0005-0000-0000-0000570F0000}"/>
    <cellStyle name="Note 2 22" xfId="3928" xr:uid="{00000000-0005-0000-0000-0000580F0000}"/>
    <cellStyle name="Note 2 22 2" xfId="3929" xr:uid="{00000000-0005-0000-0000-0000590F0000}"/>
    <cellStyle name="Note 2 23" xfId="3930" xr:uid="{00000000-0005-0000-0000-00005A0F0000}"/>
    <cellStyle name="Note 2 23 2" xfId="3931" xr:uid="{00000000-0005-0000-0000-00005B0F0000}"/>
    <cellStyle name="Note 2 24" xfId="3932" xr:uid="{00000000-0005-0000-0000-00005C0F0000}"/>
    <cellStyle name="Note 2 25" xfId="3933" xr:uid="{00000000-0005-0000-0000-00005D0F0000}"/>
    <cellStyle name="Note 2 26" xfId="3934" xr:uid="{00000000-0005-0000-0000-00005E0F0000}"/>
    <cellStyle name="Note 2 3" xfId="3935" xr:uid="{00000000-0005-0000-0000-00005F0F0000}"/>
    <cellStyle name="Note 2 3 2" xfId="3936" xr:uid="{00000000-0005-0000-0000-0000600F0000}"/>
    <cellStyle name="Note 2 3 2 2" xfId="3937" xr:uid="{00000000-0005-0000-0000-0000610F0000}"/>
    <cellStyle name="Note 2 3 2 2 2" xfId="3938" xr:uid="{00000000-0005-0000-0000-0000620F0000}"/>
    <cellStyle name="Note 2 3 3" xfId="3939" xr:uid="{00000000-0005-0000-0000-0000630F0000}"/>
    <cellStyle name="Note 2 4" xfId="3940" xr:uid="{00000000-0005-0000-0000-0000640F0000}"/>
    <cellStyle name="Note 2 4 2" xfId="3941" xr:uid="{00000000-0005-0000-0000-0000650F0000}"/>
    <cellStyle name="Note 2 5" xfId="3942" xr:uid="{00000000-0005-0000-0000-0000660F0000}"/>
    <cellStyle name="Note 2 5 2" xfId="3943" xr:uid="{00000000-0005-0000-0000-0000670F0000}"/>
    <cellStyle name="Note 2 6" xfId="3944" xr:uid="{00000000-0005-0000-0000-0000680F0000}"/>
    <cellStyle name="Note 2 6 2" xfId="3945" xr:uid="{00000000-0005-0000-0000-0000690F0000}"/>
    <cellStyle name="Note 2 7" xfId="3946" xr:uid="{00000000-0005-0000-0000-00006A0F0000}"/>
    <cellStyle name="Note 2 7 2" xfId="3947" xr:uid="{00000000-0005-0000-0000-00006B0F0000}"/>
    <cellStyle name="Note 2 8" xfId="3948" xr:uid="{00000000-0005-0000-0000-00006C0F0000}"/>
    <cellStyle name="Note 2 8 2" xfId="3949" xr:uid="{00000000-0005-0000-0000-00006D0F0000}"/>
    <cellStyle name="Note 2 9" xfId="3950" xr:uid="{00000000-0005-0000-0000-00006E0F0000}"/>
    <cellStyle name="Note 2 9 2" xfId="3951" xr:uid="{00000000-0005-0000-0000-00006F0F0000}"/>
    <cellStyle name="Note 20 2" xfId="3952" xr:uid="{00000000-0005-0000-0000-0000700F0000}"/>
    <cellStyle name="Note 20 2 2" xfId="3953" xr:uid="{00000000-0005-0000-0000-0000710F0000}"/>
    <cellStyle name="Note 20 3" xfId="3954" xr:uid="{00000000-0005-0000-0000-0000720F0000}"/>
    <cellStyle name="Note 20 3 2" xfId="3955" xr:uid="{00000000-0005-0000-0000-0000730F0000}"/>
    <cellStyle name="Note 20 4" xfId="3956" xr:uid="{00000000-0005-0000-0000-0000740F0000}"/>
    <cellStyle name="Note 20 4 2" xfId="3957" xr:uid="{00000000-0005-0000-0000-0000750F0000}"/>
    <cellStyle name="Note 20 5" xfId="3958" xr:uid="{00000000-0005-0000-0000-0000760F0000}"/>
    <cellStyle name="Note 21 2" xfId="3959" xr:uid="{00000000-0005-0000-0000-0000770F0000}"/>
    <cellStyle name="Note 21 2 2" xfId="3960" xr:uid="{00000000-0005-0000-0000-0000780F0000}"/>
    <cellStyle name="Note 21 3" xfId="3961" xr:uid="{00000000-0005-0000-0000-0000790F0000}"/>
    <cellStyle name="Note 21 3 2" xfId="3962" xr:uid="{00000000-0005-0000-0000-00007A0F0000}"/>
    <cellStyle name="Note 21 4" xfId="3963" xr:uid="{00000000-0005-0000-0000-00007B0F0000}"/>
    <cellStyle name="Note 21 4 2" xfId="3964" xr:uid="{00000000-0005-0000-0000-00007C0F0000}"/>
    <cellStyle name="Note 21 5" xfId="3965" xr:uid="{00000000-0005-0000-0000-00007D0F0000}"/>
    <cellStyle name="Note 22 2" xfId="3966" xr:uid="{00000000-0005-0000-0000-00007E0F0000}"/>
    <cellStyle name="Note 22 2 2" xfId="3967" xr:uid="{00000000-0005-0000-0000-00007F0F0000}"/>
    <cellStyle name="Note 22 3" xfId="3968" xr:uid="{00000000-0005-0000-0000-0000800F0000}"/>
    <cellStyle name="Note 22 3 2" xfId="3969" xr:uid="{00000000-0005-0000-0000-0000810F0000}"/>
    <cellStyle name="Note 22 4" xfId="3970" xr:uid="{00000000-0005-0000-0000-0000820F0000}"/>
    <cellStyle name="Note 22 4 2" xfId="3971" xr:uid="{00000000-0005-0000-0000-0000830F0000}"/>
    <cellStyle name="Note 22 5" xfId="3972" xr:uid="{00000000-0005-0000-0000-0000840F0000}"/>
    <cellStyle name="Note 23 2" xfId="3973" xr:uid="{00000000-0005-0000-0000-0000850F0000}"/>
    <cellStyle name="Note 23 2 2" xfId="3974" xr:uid="{00000000-0005-0000-0000-0000860F0000}"/>
    <cellStyle name="Note 23 3" xfId="3975" xr:uid="{00000000-0005-0000-0000-0000870F0000}"/>
    <cellStyle name="Note 23 3 2" xfId="3976" xr:uid="{00000000-0005-0000-0000-0000880F0000}"/>
    <cellStyle name="Note 23 4" xfId="3977" xr:uid="{00000000-0005-0000-0000-0000890F0000}"/>
    <cellStyle name="Note 23 4 2" xfId="3978" xr:uid="{00000000-0005-0000-0000-00008A0F0000}"/>
    <cellStyle name="Note 23 5" xfId="3979" xr:uid="{00000000-0005-0000-0000-00008B0F0000}"/>
    <cellStyle name="Note 24 2" xfId="3980" xr:uid="{00000000-0005-0000-0000-00008C0F0000}"/>
    <cellStyle name="Note 24 2 2" xfId="3981" xr:uid="{00000000-0005-0000-0000-00008D0F0000}"/>
    <cellStyle name="Note 24 3" xfId="3982" xr:uid="{00000000-0005-0000-0000-00008E0F0000}"/>
    <cellStyle name="Note 24 3 2" xfId="3983" xr:uid="{00000000-0005-0000-0000-00008F0F0000}"/>
    <cellStyle name="Note 24 4" xfId="3984" xr:uid="{00000000-0005-0000-0000-0000900F0000}"/>
    <cellStyle name="Note 24 4 2" xfId="3985" xr:uid="{00000000-0005-0000-0000-0000910F0000}"/>
    <cellStyle name="Note 24 5" xfId="3986" xr:uid="{00000000-0005-0000-0000-0000920F0000}"/>
    <cellStyle name="Note 25 2" xfId="3987" xr:uid="{00000000-0005-0000-0000-0000930F0000}"/>
    <cellStyle name="Note 25 2 2" xfId="3988" xr:uid="{00000000-0005-0000-0000-0000940F0000}"/>
    <cellStyle name="Note 25 3" xfId="3989" xr:uid="{00000000-0005-0000-0000-0000950F0000}"/>
    <cellStyle name="Note 25 3 2" xfId="3990" xr:uid="{00000000-0005-0000-0000-0000960F0000}"/>
    <cellStyle name="Note 25 4" xfId="3991" xr:uid="{00000000-0005-0000-0000-0000970F0000}"/>
    <cellStyle name="Note 25 4 2" xfId="3992" xr:uid="{00000000-0005-0000-0000-0000980F0000}"/>
    <cellStyle name="Note 25 5" xfId="3993" xr:uid="{00000000-0005-0000-0000-0000990F0000}"/>
    <cellStyle name="Note 26 2" xfId="3994" xr:uid="{00000000-0005-0000-0000-00009A0F0000}"/>
    <cellStyle name="Note 26 2 2" xfId="3995" xr:uid="{00000000-0005-0000-0000-00009B0F0000}"/>
    <cellStyle name="Note 26 3" xfId="3996" xr:uid="{00000000-0005-0000-0000-00009C0F0000}"/>
    <cellStyle name="Note 26 3 2" xfId="3997" xr:uid="{00000000-0005-0000-0000-00009D0F0000}"/>
    <cellStyle name="Note 26 4" xfId="3998" xr:uid="{00000000-0005-0000-0000-00009E0F0000}"/>
    <cellStyle name="Note 26 4 2" xfId="3999" xr:uid="{00000000-0005-0000-0000-00009F0F0000}"/>
    <cellStyle name="Note 26 5" xfId="4000" xr:uid="{00000000-0005-0000-0000-0000A00F0000}"/>
    <cellStyle name="Note 27 2" xfId="4001" xr:uid="{00000000-0005-0000-0000-0000A10F0000}"/>
    <cellStyle name="Note 27 2 2" xfId="4002" xr:uid="{00000000-0005-0000-0000-0000A20F0000}"/>
    <cellStyle name="Note 27 3" xfId="4003" xr:uid="{00000000-0005-0000-0000-0000A30F0000}"/>
    <cellStyle name="Note 27 3 2" xfId="4004" xr:uid="{00000000-0005-0000-0000-0000A40F0000}"/>
    <cellStyle name="Note 27 4" xfId="4005" xr:uid="{00000000-0005-0000-0000-0000A50F0000}"/>
    <cellStyle name="Note 27 4 2" xfId="4006" xr:uid="{00000000-0005-0000-0000-0000A60F0000}"/>
    <cellStyle name="Note 27 5" xfId="4007" xr:uid="{00000000-0005-0000-0000-0000A70F0000}"/>
    <cellStyle name="Note 28 2" xfId="4008" xr:uid="{00000000-0005-0000-0000-0000A80F0000}"/>
    <cellStyle name="Note 28 2 2" xfId="4009" xr:uid="{00000000-0005-0000-0000-0000A90F0000}"/>
    <cellStyle name="Note 28 3" xfId="4010" xr:uid="{00000000-0005-0000-0000-0000AA0F0000}"/>
    <cellStyle name="Note 28 3 2" xfId="4011" xr:uid="{00000000-0005-0000-0000-0000AB0F0000}"/>
    <cellStyle name="Note 28 4" xfId="4012" xr:uid="{00000000-0005-0000-0000-0000AC0F0000}"/>
    <cellStyle name="Note 28 4 2" xfId="4013" xr:uid="{00000000-0005-0000-0000-0000AD0F0000}"/>
    <cellStyle name="Note 28 5" xfId="4014" xr:uid="{00000000-0005-0000-0000-0000AE0F0000}"/>
    <cellStyle name="Note 29 2" xfId="4015" xr:uid="{00000000-0005-0000-0000-0000AF0F0000}"/>
    <cellStyle name="Note 29 2 2" xfId="4016" xr:uid="{00000000-0005-0000-0000-0000B00F0000}"/>
    <cellStyle name="Note 29 3" xfId="4017" xr:uid="{00000000-0005-0000-0000-0000B10F0000}"/>
    <cellStyle name="Note 29 3 2" xfId="4018" xr:uid="{00000000-0005-0000-0000-0000B20F0000}"/>
    <cellStyle name="Note 29 4" xfId="4019" xr:uid="{00000000-0005-0000-0000-0000B30F0000}"/>
    <cellStyle name="Note 29 4 2" xfId="4020" xr:uid="{00000000-0005-0000-0000-0000B40F0000}"/>
    <cellStyle name="Note 29 5" xfId="4021" xr:uid="{00000000-0005-0000-0000-0000B50F0000}"/>
    <cellStyle name="Note 3 10" xfId="4022" xr:uid="{00000000-0005-0000-0000-0000B60F0000}"/>
    <cellStyle name="Note 3 10 2" xfId="4023" xr:uid="{00000000-0005-0000-0000-0000B70F0000}"/>
    <cellStyle name="Note 3 11" xfId="4024" xr:uid="{00000000-0005-0000-0000-0000B80F0000}"/>
    <cellStyle name="Note 3 11 2" xfId="4025" xr:uid="{00000000-0005-0000-0000-0000B90F0000}"/>
    <cellStyle name="Note 3 12" xfId="4026" xr:uid="{00000000-0005-0000-0000-0000BA0F0000}"/>
    <cellStyle name="Note 3 12 2" xfId="4027" xr:uid="{00000000-0005-0000-0000-0000BB0F0000}"/>
    <cellStyle name="Note 3 13" xfId="4028" xr:uid="{00000000-0005-0000-0000-0000BC0F0000}"/>
    <cellStyle name="Note 3 13 2" xfId="4029" xr:uid="{00000000-0005-0000-0000-0000BD0F0000}"/>
    <cellStyle name="Note 3 14" xfId="4030" xr:uid="{00000000-0005-0000-0000-0000BE0F0000}"/>
    <cellStyle name="Note 3 14 2" xfId="4031" xr:uid="{00000000-0005-0000-0000-0000BF0F0000}"/>
    <cellStyle name="Note 3 15" xfId="4032" xr:uid="{00000000-0005-0000-0000-0000C00F0000}"/>
    <cellStyle name="Note 3 15 2" xfId="4033" xr:uid="{00000000-0005-0000-0000-0000C10F0000}"/>
    <cellStyle name="Note 3 16" xfId="4034" xr:uid="{00000000-0005-0000-0000-0000C20F0000}"/>
    <cellStyle name="Note 3 16 2" xfId="4035" xr:uid="{00000000-0005-0000-0000-0000C30F0000}"/>
    <cellStyle name="Note 3 17" xfId="4036" xr:uid="{00000000-0005-0000-0000-0000C40F0000}"/>
    <cellStyle name="Note 3 17 2" xfId="4037" xr:uid="{00000000-0005-0000-0000-0000C50F0000}"/>
    <cellStyle name="Note 3 18" xfId="4038" xr:uid="{00000000-0005-0000-0000-0000C60F0000}"/>
    <cellStyle name="Note 3 18 2" xfId="4039" xr:uid="{00000000-0005-0000-0000-0000C70F0000}"/>
    <cellStyle name="Note 3 19" xfId="4040" xr:uid="{00000000-0005-0000-0000-0000C80F0000}"/>
    <cellStyle name="Note 3 19 2" xfId="4041" xr:uid="{00000000-0005-0000-0000-0000C90F0000}"/>
    <cellStyle name="Note 3 19 2 2" xfId="4042" xr:uid="{00000000-0005-0000-0000-0000CA0F0000}"/>
    <cellStyle name="Note 3 19 3" xfId="4043" xr:uid="{00000000-0005-0000-0000-0000CB0F0000}"/>
    <cellStyle name="Note 3 19 3 2" xfId="4044" xr:uid="{00000000-0005-0000-0000-0000CC0F0000}"/>
    <cellStyle name="Note 3 2" xfId="4045" xr:uid="{00000000-0005-0000-0000-0000CD0F0000}"/>
    <cellStyle name="Note 3 2 2" xfId="4046" xr:uid="{00000000-0005-0000-0000-0000CE0F0000}"/>
    <cellStyle name="Note 3 20" xfId="4047" xr:uid="{00000000-0005-0000-0000-0000CF0F0000}"/>
    <cellStyle name="Note 3 20 2" xfId="4048" xr:uid="{00000000-0005-0000-0000-0000D00F0000}"/>
    <cellStyle name="Note 3 21" xfId="4049" xr:uid="{00000000-0005-0000-0000-0000D10F0000}"/>
    <cellStyle name="Note 3 21 2" xfId="4050" xr:uid="{00000000-0005-0000-0000-0000D20F0000}"/>
    <cellStyle name="Note 3 22" xfId="4051" xr:uid="{00000000-0005-0000-0000-0000D30F0000}"/>
    <cellStyle name="Note 3 22 2" xfId="4052" xr:uid="{00000000-0005-0000-0000-0000D40F0000}"/>
    <cellStyle name="Note 3 23" xfId="4053" xr:uid="{00000000-0005-0000-0000-0000D50F0000}"/>
    <cellStyle name="Note 3 3" xfId="4054" xr:uid="{00000000-0005-0000-0000-0000D60F0000}"/>
    <cellStyle name="Note 3 3 2" xfId="4055" xr:uid="{00000000-0005-0000-0000-0000D70F0000}"/>
    <cellStyle name="Note 3 4" xfId="4056" xr:uid="{00000000-0005-0000-0000-0000D80F0000}"/>
    <cellStyle name="Note 3 4 2" xfId="4057" xr:uid="{00000000-0005-0000-0000-0000D90F0000}"/>
    <cellStyle name="Note 3 5" xfId="4058" xr:uid="{00000000-0005-0000-0000-0000DA0F0000}"/>
    <cellStyle name="Note 3 5 2" xfId="4059" xr:uid="{00000000-0005-0000-0000-0000DB0F0000}"/>
    <cellStyle name="Note 3 6" xfId="4060" xr:uid="{00000000-0005-0000-0000-0000DC0F0000}"/>
    <cellStyle name="Note 3 6 2" xfId="4061" xr:uid="{00000000-0005-0000-0000-0000DD0F0000}"/>
    <cellStyle name="Note 3 7" xfId="4062" xr:uid="{00000000-0005-0000-0000-0000DE0F0000}"/>
    <cellStyle name="Note 3 7 2" xfId="4063" xr:uid="{00000000-0005-0000-0000-0000DF0F0000}"/>
    <cellStyle name="Note 3 8" xfId="4064" xr:uid="{00000000-0005-0000-0000-0000E00F0000}"/>
    <cellStyle name="Note 3 8 2" xfId="4065" xr:uid="{00000000-0005-0000-0000-0000E10F0000}"/>
    <cellStyle name="Note 3 9" xfId="4066" xr:uid="{00000000-0005-0000-0000-0000E20F0000}"/>
    <cellStyle name="Note 3 9 2" xfId="4067" xr:uid="{00000000-0005-0000-0000-0000E30F0000}"/>
    <cellStyle name="Note 30 2" xfId="4068" xr:uid="{00000000-0005-0000-0000-0000E40F0000}"/>
    <cellStyle name="Note 30 2 2" xfId="4069" xr:uid="{00000000-0005-0000-0000-0000E50F0000}"/>
    <cellStyle name="Note 30 3" xfId="4070" xr:uid="{00000000-0005-0000-0000-0000E60F0000}"/>
    <cellStyle name="Note 30 3 2" xfId="4071" xr:uid="{00000000-0005-0000-0000-0000E70F0000}"/>
    <cellStyle name="Note 30 4" xfId="4072" xr:uid="{00000000-0005-0000-0000-0000E80F0000}"/>
    <cellStyle name="Note 30 4 2" xfId="4073" xr:uid="{00000000-0005-0000-0000-0000E90F0000}"/>
    <cellStyle name="Note 30 5" xfId="4074" xr:uid="{00000000-0005-0000-0000-0000EA0F0000}"/>
    <cellStyle name="Note 31 2" xfId="4075" xr:uid="{00000000-0005-0000-0000-0000EB0F0000}"/>
    <cellStyle name="Note 31 2 2" xfId="4076" xr:uid="{00000000-0005-0000-0000-0000EC0F0000}"/>
    <cellStyle name="Note 31 3" xfId="4077" xr:uid="{00000000-0005-0000-0000-0000ED0F0000}"/>
    <cellStyle name="Note 31 3 2" xfId="4078" xr:uid="{00000000-0005-0000-0000-0000EE0F0000}"/>
    <cellStyle name="Note 31 4" xfId="4079" xr:uid="{00000000-0005-0000-0000-0000EF0F0000}"/>
    <cellStyle name="Note 31 4 2" xfId="4080" xr:uid="{00000000-0005-0000-0000-0000F00F0000}"/>
    <cellStyle name="Note 31 5" xfId="4081" xr:uid="{00000000-0005-0000-0000-0000F10F0000}"/>
    <cellStyle name="Note 32 2" xfId="4082" xr:uid="{00000000-0005-0000-0000-0000F20F0000}"/>
    <cellStyle name="Note 32 2 2" xfId="4083" xr:uid="{00000000-0005-0000-0000-0000F30F0000}"/>
    <cellStyle name="Note 32 3" xfId="4084" xr:uid="{00000000-0005-0000-0000-0000F40F0000}"/>
    <cellStyle name="Note 32 3 2" xfId="4085" xr:uid="{00000000-0005-0000-0000-0000F50F0000}"/>
    <cellStyle name="Note 32 4" xfId="4086" xr:uid="{00000000-0005-0000-0000-0000F60F0000}"/>
    <cellStyle name="Note 32 4 2" xfId="4087" xr:uid="{00000000-0005-0000-0000-0000F70F0000}"/>
    <cellStyle name="Note 32 5" xfId="4088" xr:uid="{00000000-0005-0000-0000-0000F80F0000}"/>
    <cellStyle name="Note 33 2" xfId="4089" xr:uid="{00000000-0005-0000-0000-0000F90F0000}"/>
    <cellStyle name="Note 33 2 2" xfId="4090" xr:uid="{00000000-0005-0000-0000-0000FA0F0000}"/>
    <cellStyle name="Note 33 3" xfId="4091" xr:uid="{00000000-0005-0000-0000-0000FB0F0000}"/>
    <cellStyle name="Note 33 3 2" xfId="4092" xr:uid="{00000000-0005-0000-0000-0000FC0F0000}"/>
    <cellStyle name="Note 33 4" xfId="4093" xr:uid="{00000000-0005-0000-0000-0000FD0F0000}"/>
    <cellStyle name="Note 33 4 2" xfId="4094" xr:uid="{00000000-0005-0000-0000-0000FE0F0000}"/>
    <cellStyle name="Note 33 5" xfId="4095" xr:uid="{00000000-0005-0000-0000-0000FF0F0000}"/>
    <cellStyle name="Note 34 2" xfId="4096" xr:uid="{00000000-0005-0000-0000-000000100000}"/>
    <cellStyle name="Note 34 2 2" xfId="4097" xr:uid="{00000000-0005-0000-0000-000001100000}"/>
    <cellStyle name="Note 34 3" xfId="4098" xr:uid="{00000000-0005-0000-0000-000002100000}"/>
    <cellStyle name="Note 34 3 2" xfId="4099" xr:uid="{00000000-0005-0000-0000-000003100000}"/>
    <cellStyle name="Note 34 4" xfId="4100" xr:uid="{00000000-0005-0000-0000-000004100000}"/>
    <cellStyle name="Note 34 4 2" xfId="4101" xr:uid="{00000000-0005-0000-0000-000005100000}"/>
    <cellStyle name="Note 34 5" xfId="4102" xr:uid="{00000000-0005-0000-0000-000006100000}"/>
    <cellStyle name="Note 35 2" xfId="4103" xr:uid="{00000000-0005-0000-0000-000007100000}"/>
    <cellStyle name="Note 35 2 2" xfId="4104" xr:uid="{00000000-0005-0000-0000-000008100000}"/>
    <cellStyle name="Note 35 3" xfId="4105" xr:uid="{00000000-0005-0000-0000-000009100000}"/>
    <cellStyle name="Note 35 3 2" xfId="4106" xr:uid="{00000000-0005-0000-0000-00000A100000}"/>
    <cellStyle name="Note 35 4" xfId="4107" xr:uid="{00000000-0005-0000-0000-00000B100000}"/>
    <cellStyle name="Note 35 4 2" xfId="4108" xr:uid="{00000000-0005-0000-0000-00000C100000}"/>
    <cellStyle name="Note 35 5" xfId="4109" xr:uid="{00000000-0005-0000-0000-00000D100000}"/>
    <cellStyle name="Note 36 2" xfId="4110" xr:uid="{00000000-0005-0000-0000-00000E100000}"/>
    <cellStyle name="Note 36 2 2" xfId="4111" xr:uid="{00000000-0005-0000-0000-00000F100000}"/>
    <cellStyle name="Note 36 3" xfId="4112" xr:uid="{00000000-0005-0000-0000-000010100000}"/>
    <cellStyle name="Note 36 3 2" xfId="4113" xr:uid="{00000000-0005-0000-0000-000011100000}"/>
    <cellStyle name="Note 36 4" xfId="4114" xr:uid="{00000000-0005-0000-0000-000012100000}"/>
    <cellStyle name="Note 36 4 2" xfId="4115" xr:uid="{00000000-0005-0000-0000-000013100000}"/>
    <cellStyle name="Note 36 5" xfId="4116" xr:uid="{00000000-0005-0000-0000-000014100000}"/>
    <cellStyle name="Note 37 2" xfId="4117" xr:uid="{00000000-0005-0000-0000-000015100000}"/>
    <cellStyle name="Note 37 2 2" xfId="4118" xr:uid="{00000000-0005-0000-0000-000016100000}"/>
    <cellStyle name="Note 37 3" xfId="4119" xr:uid="{00000000-0005-0000-0000-000017100000}"/>
    <cellStyle name="Note 37 3 2" xfId="4120" xr:uid="{00000000-0005-0000-0000-000018100000}"/>
    <cellStyle name="Note 37 4" xfId="4121" xr:uid="{00000000-0005-0000-0000-000019100000}"/>
    <cellStyle name="Note 37 4 2" xfId="4122" xr:uid="{00000000-0005-0000-0000-00001A100000}"/>
    <cellStyle name="Note 37 5" xfId="4123" xr:uid="{00000000-0005-0000-0000-00001B100000}"/>
    <cellStyle name="Note 38 2" xfId="4124" xr:uid="{00000000-0005-0000-0000-00001C100000}"/>
    <cellStyle name="Note 38 2 2" xfId="4125" xr:uid="{00000000-0005-0000-0000-00001D100000}"/>
    <cellStyle name="Note 38 3" xfId="4126" xr:uid="{00000000-0005-0000-0000-00001E100000}"/>
    <cellStyle name="Note 38 3 2" xfId="4127" xr:uid="{00000000-0005-0000-0000-00001F100000}"/>
    <cellStyle name="Note 38 4" xfId="4128" xr:uid="{00000000-0005-0000-0000-000020100000}"/>
    <cellStyle name="Note 38 4 2" xfId="4129" xr:uid="{00000000-0005-0000-0000-000021100000}"/>
    <cellStyle name="Note 38 5" xfId="4130" xr:uid="{00000000-0005-0000-0000-000022100000}"/>
    <cellStyle name="Note 39 2" xfId="4131" xr:uid="{00000000-0005-0000-0000-000023100000}"/>
    <cellStyle name="Note 39 2 2" xfId="4132" xr:uid="{00000000-0005-0000-0000-000024100000}"/>
    <cellStyle name="Note 39 3" xfId="4133" xr:uid="{00000000-0005-0000-0000-000025100000}"/>
    <cellStyle name="Note 39 3 2" xfId="4134" xr:uid="{00000000-0005-0000-0000-000026100000}"/>
    <cellStyle name="Note 39 4" xfId="4135" xr:uid="{00000000-0005-0000-0000-000027100000}"/>
    <cellStyle name="Note 39 4 2" xfId="4136" xr:uid="{00000000-0005-0000-0000-000028100000}"/>
    <cellStyle name="Note 39 5" xfId="4137" xr:uid="{00000000-0005-0000-0000-000029100000}"/>
    <cellStyle name="Note 4 10" xfId="4138" xr:uid="{00000000-0005-0000-0000-00002A100000}"/>
    <cellStyle name="Note 4 10 2" xfId="4139" xr:uid="{00000000-0005-0000-0000-00002B100000}"/>
    <cellStyle name="Note 4 11" xfId="4140" xr:uid="{00000000-0005-0000-0000-00002C100000}"/>
    <cellStyle name="Note 4 11 2" xfId="4141" xr:uid="{00000000-0005-0000-0000-00002D100000}"/>
    <cellStyle name="Note 4 12" xfId="4142" xr:uid="{00000000-0005-0000-0000-00002E100000}"/>
    <cellStyle name="Note 4 12 2" xfId="4143" xr:uid="{00000000-0005-0000-0000-00002F100000}"/>
    <cellStyle name="Note 4 13" xfId="4144" xr:uid="{00000000-0005-0000-0000-000030100000}"/>
    <cellStyle name="Note 4 13 2" xfId="4145" xr:uid="{00000000-0005-0000-0000-000031100000}"/>
    <cellStyle name="Note 4 14" xfId="4146" xr:uid="{00000000-0005-0000-0000-000032100000}"/>
    <cellStyle name="Note 4 14 2" xfId="4147" xr:uid="{00000000-0005-0000-0000-000033100000}"/>
    <cellStyle name="Note 4 15" xfId="4148" xr:uid="{00000000-0005-0000-0000-000034100000}"/>
    <cellStyle name="Note 4 15 2" xfId="4149" xr:uid="{00000000-0005-0000-0000-000035100000}"/>
    <cellStyle name="Note 4 16" xfId="4150" xr:uid="{00000000-0005-0000-0000-000036100000}"/>
    <cellStyle name="Note 4 16 2" xfId="4151" xr:uid="{00000000-0005-0000-0000-000037100000}"/>
    <cellStyle name="Note 4 17" xfId="4152" xr:uid="{00000000-0005-0000-0000-000038100000}"/>
    <cellStyle name="Note 4 17 2" xfId="4153" xr:uid="{00000000-0005-0000-0000-000039100000}"/>
    <cellStyle name="Note 4 18" xfId="4154" xr:uid="{00000000-0005-0000-0000-00003A100000}"/>
    <cellStyle name="Note 4 2" xfId="4155" xr:uid="{00000000-0005-0000-0000-00003B100000}"/>
    <cellStyle name="Note 4 2 2" xfId="4156" xr:uid="{00000000-0005-0000-0000-00003C100000}"/>
    <cellStyle name="Note 4 3" xfId="4157" xr:uid="{00000000-0005-0000-0000-00003D100000}"/>
    <cellStyle name="Note 4 3 2" xfId="4158" xr:uid="{00000000-0005-0000-0000-00003E100000}"/>
    <cellStyle name="Note 4 4" xfId="4159" xr:uid="{00000000-0005-0000-0000-00003F100000}"/>
    <cellStyle name="Note 4 4 2" xfId="4160" xr:uid="{00000000-0005-0000-0000-000040100000}"/>
    <cellStyle name="Note 4 5" xfId="4161" xr:uid="{00000000-0005-0000-0000-000041100000}"/>
    <cellStyle name="Note 4 5 2" xfId="4162" xr:uid="{00000000-0005-0000-0000-000042100000}"/>
    <cellStyle name="Note 4 6" xfId="4163" xr:uid="{00000000-0005-0000-0000-000043100000}"/>
    <cellStyle name="Note 4 6 2" xfId="4164" xr:uid="{00000000-0005-0000-0000-000044100000}"/>
    <cellStyle name="Note 4 7" xfId="4165" xr:uid="{00000000-0005-0000-0000-000045100000}"/>
    <cellStyle name="Note 4 7 2" xfId="4166" xr:uid="{00000000-0005-0000-0000-000046100000}"/>
    <cellStyle name="Note 4 8" xfId="4167" xr:uid="{00000000-0005-0000-0000-000047100000}"/>
    <cellStyle name="Note 4 8 2" xfId="4168" xr:uid="{00000000-0005-0000-0000-000048100000}"/>
    <cellStyle name="Note 4 9" xfId="4169" xr:uid="{00000000-0005-0000-0000-000049100000}"/>
    <cellStyle name="Note 4 9 2" xfId="4170" xr:uid="{00000000-0005-0000-0000-00004A100000}"/>
    <cellStyle name="Note 40 2" xfId="4171" xr:uid="{00000000-0005-0000-0000-00004B100000}"/>
    <cellStyle name="Note 40 2 2" xfId="4172" xr:uid="{00000000-0005-0000-0000-00004C100000}"/>
    <cellStyle name="Note 40 3" xfId="4173" xr:uid="{00000000-0005-0000-0000-00004D100000}"/>
    <cellStyle name="Note 40 3 2" xfId="4174" xr:uid="{00000000-0005-0000-0000-00004E100000}"/>
    <cellStyle name="Note 40 4" xfId="4175" xr:uid="{00000000-0005-0000-0000-00004F100000}"/>
    <cellStyle name="Note 40 4 2" xfId="4176" xr:uid="{00000000-0005-0000-0000-000050100000}"/>
    <cellStyle name="Note 40 5" xfId="4177" xr:uid="{00000000-0005-0000-0000-000051100000}"/>
    <cellStyle name="Note 41 2" xfId="4178" xr:uid="{00000000-0005-0000-0000-000052100000}"/>
    <cellStyle name="Note 41 2 2" xfId="4179" xr:uid="{00000000-0005-0000-0000-000053100000}"/>
    <cellStyle name="Note 41 3" xfId="4180" xr:uid="{00000000-0005-0000-0000-000054100000}"/>
    <cellStyle name="Note 41 3 2" xfId="4181" xr:uid="{00000000-0005-0000-0000-000055100000}"/>
    <cellStyle name="Note 41 4" xfId="4182" xr:uid="{00000000-0005-0000-0000-000056100000}"/>
    <cellStyle name="Note 41 4 2" xfId="4183" xr:uid="{00000000-0005-0000-0000-000057100000}"/>
    <cellStyle name="Note 41 5" xfId="4184" xr:uid="{00000000-0005-0000-0000-000058100000}"/>
    <cellStyle name="Note 42 2" xfId="4185" xr:uid="{00000000-0005-0000-0000-000059100000}"/>
    <cellStyle name="Note 42 2 2" xfId="4186" xr:uid="{00000000-0005-0000-0000-00005A100000}"/>
    <cellStyle name="Note 42 3" xfId="4187" xr:uid="{00000000-0005-0000-0000-00005B100000}"/>
    <cellStyle name="Note 42 3 2" xfId="4188" xr:uid="{00000000-0005-0000-0000-00005C100000}"/>
    <cellStyle name="Note 42 4" xfId="4189" xr:uid="{00000000-0005-0000-0000-00005D100000}"/>
    <cellStyle name="Note 42 4 2" xfId="4190" xr:uid="{00000000-0005-0000-0000-00005E100000}"/>
    <cellStyle name="Note 42 5" xfId="4191" xr:uid="{00000000-0005-0000-0000-00005F100000}"/>
    <cellStyle name="Note 43 2" xfId="4192" xr:uid="{00000000-0005-0000-0000-000060100000}"/>
    <cellStyle name="Note 43 2 2" xfId="4193" xr:uid="{00000000-0005-0000-0000-000061100000}"/>
    <cellStyle name="Note 43 3" xfId="4194" xr:uid="{00000000-0005-0000-0000-000062100000}"/>
    <cellStyle name="Note 43 3 2" xfId="4195" xr:uid="{00000000-0005-0000-0000-000063100000}"/>
    <cellStyle name="Note 43 4" xfId="4196" xr:uid="{00000000-0005-0000-0000-000064100000}"/>
    <cellStyle name="Note 43 4 2" xfId="4197" xr:uid="{00000000-0005-0000-0000-000065100000}"/>
    <cellStyle name="Note 43 5" xfId="4198" xr:uid="{00000000-0005-0000-0000-000066100000}"/>
    <cellStyle name="Note 44 2" xfId="4199" xr:uid="{00000000-0005-0000-0000-000067100000}"/>
    <cellStyle name="Note 44 2 2" xfId="4200" xr:uid="{00000000-0005-0000-0000-000068100000}"/>
    <cellStyle name="Note 44 3" xfId="4201" xr:uid="{00000000-0005-0000-0000-000069100000}"/>
    <cellStyle name="Note 44 3 2" xfId="4202" xr:uid="{00000000-0005-0000-0000-00006A100000}"/>
    <cellStyle name="Note 44 4" xfId="4203" xr:uid="{00000000-0005-0000-0000-00006B100000}"/>
    <cellStyle name="Note 44 4 2" xfId="4204" xr:uid="{00000000-0005-0000-0000-00006C100000}"/>
    <cellStyle name="Note 44 5" xfId="4205" xr:uid="{00000000-0005-0000-0000-00006D100000}"/>
    <cellStyle name="Note 45 2" xfId="4206" xr:uid="{00000000-0005-0000-0000-00006E100000}"/>
    <cellStyle name="Note 45 2 2" xfId="4207" xr:uid="{00000000-0005-0000-0000-00006F100000}"/>
    <cellStyle name="Note 45 3" xfId="4208" xr:uid="{00000000-0005-0000-0000-000070100000}"/>
    <cellStyle name="Note 45 3 2" xfId="4209" xr:uid="{00000000-0005-0000-0000-000071100000}"/>
    <cellStyle name="Note 45 4" xfId="4210" xr:uid="{00000000-0005-0000-0000-000072100000}"/>
    <cellStyle name="Note 45 4 2" xfId="4211" xr:uid="{00000000-0005-0000-0000-000073100000}"/>
    <cellStyle name="Note 45 5" xfId="4212" xr:uid="{00000000-0005-0000-0000-000074100000}"/>
    <cellStyle name="Note 46 2" xfId="4213" xr:uid="{00000000-0005-0000-0000-000075100000}"/>
    <cellStyle name="Note 46 2 2" xfId="4214" xr:uid="{00000000-0005-0000-0000-000076100000}"/>
    <cellStyle name="Note 46 3" xfId="4215" xr:uid="{00000000-0005-0000-0000-000077100000}"/>
    <cellStyle name="Note 46 3 2" xfId="4216" xr:uid="{00000000-0005-0000-0000-000078100000}"/>
    <cellStyle name="Note 46 4" xfId="4217" xr:uid="{00000000-0005-0000-0000-000079100000}"/>
    <cellStyle name="Note 46 4 2" xfId="4218" xr:uid="{00000000-0005-0000-0000-00007A100000}"/>
    <cellStyle name="Note 46 5" xfId="4219" xr:uid="{00000000-0005-0000-0000-00007B100000}"/>
    <cellStyle name="Note 47 2" xfId="4220" xr:uid="{00000000-0005-0000-0000-00007C100000}"/>
    <cellStyle name="Note 47 2 2" xfId="4221" xr:uid="{00000000-0005-0000-0000-00007D100000}"/>
    <cellStyle name="Note 47 3" xfId="4222" xr:uid="{00000000-0005-0000-0000-00007E100000}"/>
    <cellStyle name="Note 47 3 2" xfId="4223" xr:uid="{00000000-0005-0000-0000-00007F100000}"/>
    <cellStyle name="Note 47 4" xfId="4224" xr:uid="{00000000-0005-0000-0000-000080100000}"/>
    <cellStyle name="Note 47 4 2" xfId="4225" xr:uid="{00000000-0005-0000-0000-000081100000}"/>
    <cellStyle name="Note 47 5" xfId="4226" xr:uid="{00000000-0005-0000-0000-000082100000}"/>
    <cellStyle name="Note 48 2" xfId="4227" xr:uid="{00000000-0005-0000-0000-000083100000}"/>
    <cellStyle name="Note 48 2 2" xfId="4228" xr:uid="{00000000-0005-0000-0000-000084100000}"/>
    <cellStyle name="Note 48 3" xfId="4229" xr:uid="{00000000-0005-0000-0000-000085100000}"/>
    <cellStyle name="Note 48 3 2" xfId="4230" xr:uid="{00000000-0005-0000-0000-000086100000}"/>
    <cellStyle name="Note 48 4" xfId="4231" xr:uid="{00000000-0005-0000-0000-000087100000}"/>
    <cellStyle name="Note 48 4 2" xfId="4232" xr:uid="{00000000-0005-0000-0000-000088100000}"/>
    <cellStyle name="Note 48 5" xfId="4233" xr:uid="{00000000-0005-0000-0000-000089100000}"/>
    <cellStyle name="Note 49 2" xfId="4234" xr:uid="{00000000-0005-0000-0000-00008A100000}"/>
    <cellStyle name="Note 49 2 2" xfId="4235" xr:uid="{00000000-0005-0000-0000-00008B100000}"/>
    <cellStyle name="Note 49 3" xfId="4236" xr:uid="{00000000-0005-0000-0000-00008C100000}"/>
    <cellStyle name="Note 49 3 2" xfId="4237" xr:uid="{00000000-0005-0000-0000-00008D100000}"/>
    <cellStyle name="Note 49 4" xfId="4238" xr:uid="{00000000-0005-0000-0000-00008E100000}"/>
    <cellStyle name="Note 49 4 2" xfId="4239" xr:uid="{00000000-0005-0000-0000-00008F100000}"/>
    <cellStyle name="Note 49 5" xfId="4240" xr:uid="{00000000-0005-0000-0000-000090100000}"/>
    <cellStyle name="Note 5 10" xfId="4241" xr:uid="{00000000-0005-0000-0000-000091100000}"/>
    <cellStyle name="Note 5 10 2" xfId="4242" xr:uid="{00000000-0005-0000-0000-000092100000}"/>
    <cellStyle name="Note 5 11" xfId="4243" xr:uid="{00000000-0005-0000-0000-000093100000}"/>
    <cellStyle name="Note 5 11 2" xfId="4244" xr:uid="{00000000-0005-0000-0000-000094100000}"/>
    <cellStyle name="Note 5 12" xfId="4245" xr:uid="{00000000-0005-0000-0000-000095100000}"/>
    <cellStyle name="Note 5 12 2" xfId="4246" xr:uid="{00000000-0005-0000-0000-000096100000}"/>
    <cellStyle name="Note 5 13" xfId="4247" xr:uid="{00000000-0005-0000-0000-000097100000}"/>
    <cellStyle name="Note 5 13 2" xfId="4248" xr:uid="{00000000-0005-0000-0000-000098100000}"/>
    <cellStyle name="Note 5 14" xfId="4249" xr:uid="{00000000-0005-0000-0000-000099100000}"/>
    <cellStyle name="Note 5 14 2" xfId="4250" xr:uid="{00000000-0005-0000-0000-00009A100000}"/>
    <cellStyle name="Note 5 15" xfId="4251" xr:uid="{00000000-0005-0000-0000-00009B100000}"/>
    <cellStyle name="Note 5 15 2" xfId="4252" xr:uid="{00000000-0005-0000-0000-00009C100000}"/>
    <cellStyle name="Note 5 16" xfId="4253" xr:uid="{00000000-0005-0000-0000-00009D100000}"/>
    <cellStyle name="Note 5 16 2" xfId="4254" xr:uid="{00000000-0005-0000-0000-00009E100000}"/>
    <cellStyle name="Note 5 17" xfId="4255" xr:uid="{00000000-0005-0000-0000-00009F100000}"/>
    <cellStyle name="Note 5 17 2" xfId="4256" xr:uid="{00000000-0005-0000-0000-0000A0100000}"/>
    <cellStyle name="Note 5 18" xfId="4257" xr:uid="{00000000-0005-0000-0000-0000A1100000}"/>
    <cellStyle name="Note 5 2" xfId="4258" xr:uid="{00000000-0005-0000-0000-0000A2100000}"/>
    <cellStyle name="Note 5 2 2" xfId="4259" xr:uid="{00000000-0005-0000-0000-0000A3100000}"/>
    <cellStyle name="Note 5 3" xfId="4260" xr:uid="{00000000-0005-0000-0000-0000A4100000}"/>
    <cellStyle name="Note 5 3 2" xfId="4261" xr:uid="{00000000-0005-0000-0000-0000A5100000}"/>
    <cellStyle name="Note 5 4" xfId="4262" xr:uid="{00000000-0005-0000-0000-0000A6100000}"/>
    <cellStyle name="Note 5 4 2" xfId="4263" xr:uid="{00000000-0005-0000-0000-0000A7100000}"/>
    <cellStyle name="Note 5 5" xfId="4264" xr:uid="{00000000-0005-0000-0000-0000A8100000}"/>
    <cellStyle name="Note 5 5 2" xfId="4265" xr:uid="{00000000-0005-0000-0000-0000A9100000}"/>
    <cellStyle name="Note 5 6" xfId="4266" xr:uid="{00000000-0005-0000-0000-0000AA100000}"/>
    <cellStyle name="Note 5 6 2" xfId="4267" xr:uid="{00000000-0005-0000-0000-0000AB100000}"/>
    <cellStyle name="Note 5 7" xfId="4268" xr:uid="{00000000-0005-0000-0000-0000AC100000}"/>
    <cellStyle name="Note 5 7 2" xfId="4269" xr:uid="{00000000-0005-0000-0000-0000AD100000}"/>
    <cellStyle name="Note 5 8" xfId="4270" xr:uid="{00000000-0005-0000-0000-0000AE100000}"/>
    <cellStyle name="Note 5 8 2" xfId="4271" xr:uid="{00000000-0005-0000-0000-0000AF100000}"/>
    <cellStyle name="Note 5 9" xfId="4272" xr:uid="{00000000-0005-0000-0000-0000B0100000}"/>
    <cellStyle name="Note 5 9 2" xfId="4273" xr:uid="{00000000-0005-0000-0000-0000B1100000}"/>
    <cellStyle name="Note 50 2" xfId="4274" xr:uid="{00000000-0005-0000-0000-0000B2100000}"/>
    <cellStyle name="Note 50 2 2" xfId="4275" xr:uid="{00000000-0005-0000-0000-0000B3100000}"/>
    <cellStyle name="Note 50 3" xfId="4276" xr:uid="{00000000-0005-0000-0000-0000B4100000}"/>
    <cellStyle name="Note 50 3 2" xfId="4277" xr:uid="{00000000-0005-0000-0000-0000B5100000}"/>
    <cellStyle name="Note 50 4" xfId="4278" xr:uid="{00000000-0005-0000-0000-0000B6100000}"/>
    <cellStyle name="Note 50 4 2" xfId="4279" xr:uid="{00000000-0005-0000-0000-0000B7100000}"/>
    <cellStyle name="Note 50 5" xfId="4280" xr:uid="{00000000-0005-0000-0000-0000B8100000}"/>
    <cellStyle name="Note 51 2" xfId="4281" xr:uid="{00000000-0005-0000-0000-0000B9100000}"/>
    <cellStyle name="Note 51 2 2" xfId="4282" xr:uid="{00000000-0005-0000-0000-0000BA100000}"/>
    <cellStyle name="Note 51 3" xfId="4283" xr:uid="{00000000-0005-0000-0000-0000BB100000}"/>
    <cellStyle name="Note 51 3 2" xfId="4284" xr:uid="{00000000-0005-0000-0000-0000BC100000}"/>
    <cellStyle name="Note 51 4" xfId="4285" xr:uid="{00000000-0005-0000-0000-0000BD100000}"/>
    <cellStyle name="Note 51 4 2" xfId="4286" xr:uid="{00000000-0005-0000-0000-0000BE100000}"/>
    <cellStyle name="Note 51 5" xfId="4287" xr:uid="{00000000-0005-0000-0000-0000BF100000}"/>
    <cellStyle name="Note 52 2" xfId="4288" xr:uid="{00000000-0005-0000-0000-0000C0100000}"/>
    <cellStyle name="Note 52 2 2" xfId="4289" xr:uid="{00000000-0005-0000-0000-0000C1100000}"/>
    <cellStyle name="Note 52 3" xfId="4290" xr:uid="{00000000-0005-0000-0000-0000C2100000}"/>
    <cellStyle name="Note 52 3 2" xfId="4291" xr:uid="{00000000-0005-0000-0000-0000C3100000}"/>
    <cellStyle name="Note 52 4" xfId="4292" xr:uid="{00000000-0005-0000-0000-0000C4100000}"/>
    <cellStyle name="Note 52 4 2" xfId="4293" xr:uid="{00000000-0005-0000-0000-0000C5100000}"/>
    <cellStyle name="Note 52 5" xfId="4294" xr:uid="{00000000-0005-0000-0000-0000C6100000}"/>
    <cellStyle name="Note 53 2" xfId="4295" xr:uid="{00000000-0005-0000-0000-0000C7100000}"/>
    <cellStyle name="Note 53 2 2" xfId="4296" xr:uid="{00000000-0005-0000-0000-0000C8100000}"/>
    <cellStyle name="Note 53 3" xfId="4297" xr:uid="{00000000-0005-0000-0000-0000C9100000}"/>
    <cellStyle name="Note 53 3 2" xfId="4298" xr:uid="{00000000-0005-0000-0000-0000CA100000}"/>
    <cellStyle name="Note 53 4" xfId="4299" xr:uid="{00000000-0005-0000-0000-0000CB100000}"/>
    <cellStyle name="Note 53 4 2" xfId="4300" xr:uid="{00000000-0005-0000-0000-0000CC100000}"/>
    <cellStyle name="Note 53 5" xfId="4301" xr:uid="{00000000-0005-0000-0000-0000CD100000}"/>
    <cellStyle name="Note 54 2" xfId="4302" xr:uid="{00000000-0005-0000-0000-0000CE100000}"/>
    <cellStyle name="Note 54 2 2" xfId="4303" xr:uid="{00000000-0005-0000-0000-0000CF100000}"/>
    <cellStyle name="Note 54 3" xfId="4304" xr:uid="{00000000-0005-0000-0000-0000D0100000}"/>
    <cellStyle name="Note 54 3 2" xfId="4305" xr:uid="{00000000-0005-0000-0000-0000D1100000}"/>
    <cellStyle name="Note 54 4" xfId="4306" xr:uid="{00000000-0005-0000-0000-0000D2100000}"/>
    <cellStyle name="Note 55 2" xfId="4307" xr:uid="{00000000-0005-0000-0000-0000D3100000}"/>
    <cellStyle name="Note 55 2 2" xfId="4308" xr:uid="{00000000-0005-0000-0000-0000D4100000}"/>
    <cellStyle name="Note 55 3" xfId="4309" xr:uid="{00000000-0005-0000-0000-0000D5100000}"/>
    <cellStyle name="Note 55 3 2" xfId="4310" xr:uid="{00000000-0005-0000-0000-0000D6100000}"/>
    <cellStyle name="Note 55 4" xfId="4311" xr:uid="{00000000-0005-0000-0000-0000D7100000}"/>
    <cellStyle name="Note 56 2" xfId="4312" xr:uid="{00000000-0005-0000-0000-0000D8100000}"/>
    <cellStyle name="Note 56 2 2" xfId="4313" xr:uid="{00000000-0005-0000-0000-0000D9100000}"/>
    <cellStyle name="Note 56 3" xfId="4314" xr:uid="{00000000-0005-0000-0000-0000DA100000}"/>
    <cellStyle name="Note 56 3 2" xfId="4315" xr:uid="{00000000-0005-0000-0000-0000DB100000}"/>
    <cellStyle name="Note 56 4" xfId="4316" xr:uid="{00000000-0005-0000-0000-0000DC100000}"/>
    <cellStyle name="Note 57 2" xfId="4317" xr:uid="{00000000-0005-0000-0000-0000DD100000}"/>
    <cellStyle name="Note 57 2 2" xfId="4318" xr:uid="{00000000-0005-0000-0000-0000DE100000}"/>
    <cellStyle name="Note 57 3" xfId="4319" xr:uid="{00000000-0005-0000-0000-0000DF100000}"/>
    <cellStyle name="Note 57 3 2" xfId="4320" xr:uid="{00000000-0005-0000-0000-0000E0100000}"/>
    <cellStyle name="Note 57 4" xfId="4321" xr:uid="{00000000-0005-0000-0000-0000E1100000}"/>
    <cellStyle name="Note 58 2" xfId="4322" xr:uid="{00000000-0005-0000-0000-0000E2100000}"/>
    <cellStyle name="Note 58 2 2" xfId="4323" xr:uid="{00000000-0005-0000-0000-0000E3100000}"/>
    <cellStyle name="Note 58 3" xfId="4324" xr:uid="{00000000-0005-0000-0000-0000E4100000}"/>
    <cellStyle name="Note 58 3 2" xfId="4325" xr:uid="{00000000-0005-0000-0000-0000E5100000}"/>
    <cellStyle name="Note 58 4" xfId="4326" xr:uid="{00000000-0005-0000-0000-0000E6100000}"/>
    <cellStyle name="Note 59 2" xfId="4327" xr:uid="{00000000-0005-0000-0000-0000E7100000}"/>
    <cellStyle name="Note 59 2 2" xfId="4328" xr:uid="{00000000-0005-0000-0000-0000E8100000}"/>
    <cellStyle name="Note 59 3" xfId="4329" xr:uid="{00000000-0005-0000-0000-0000E9100000}"/>
    <cellStyle name="Note 59 3 2" xfId="4330" xr:uid="{00000000-0005-0000-0000-0000EA100000}"/>
    <cellStyle name="Note 59 4" xfId="4331" xr:uid="{00000000-0005-0000-0000-0000EB100000}"/>
    <cellStyle name="Note 6 10" xfId="4332" xr:uid="{00000000-0005-0000-0000-0000EC100000}"/>
    <cellStyle name="Note 6 10 2" xfId="4333" xr:uid="{00000000-0005-0000-0000-0000ED100000}"/>
    <cellStyle name="Note 6 11" xfId="4334" xr:uid="{00000000-0005-0000-0000-0000EE100000}"/>
    <cellStyle name="Note 6 11 2" xfId="4335" xr:uid="{00000000-0005-0000-0000-0000EF100000}"/>
    <cellStyle name="Note 6 12" xfId="4336" xr:uid="{00000000-0005-0000-0000-0000F0100000}"/>
    <cellStyle name="Note 6 12 2" xfId="4337" xr:uid="{00000000-0005-0000-0000-0000F1100000}"/>
    <cellStyle name="Note 6 13" xfId="4338" xr:uid="{00000000-0005-0000-0000-0000F2100000}"/>
    <cellStyle name="Note 6 13 2" xfId="4339" xr:uid="{00000000-0005-0000-0000-0000F3100000}"/>
    <cellStyle name="Note 6 14" xfId="4340" xr:uid="{00000000-0005-0000-0000-0000F4100000}"/>
    <cellStyle name="Note 6 14 2" xfId="4341" xr:uid="{00000000-0005-0000-0000-0000F5100000}"/>
    <cellStyle name="Note 6 15" xfId="4342" xr:uid="{00000000-0005-0000-0000-0000F6100000}"/>
    <cellStyle name="Note 6 15 2" xfId="4343" xr:uid="{00000000-0005-0000-0000-0000F7100000}"/>
    <cellStyle name="Note 6 16" xfId="4344" xr:uid="{00000000-0005-0000-0000-0000F8100000}"/>
    <cellStyle name="Note 6 16 2" xfId="4345" xr:uid="{00000000-0005-0000-0000-0000F9100000}"/>
    <cellStyle name="Note 6 17" xfId="4346" xr:uid="{00000000-0005-0000-0000-0000FA100000}"/>
    <cellStyle name="Note 6 2" xfId="4347" xr:uid="{00000000-0005-0000-0000-0000FB100000}"/>
    <cellStyle name="Note 6 2 2" xfId="4348" xr:uid="{00000000-0005-0000-0000-0000FC100000}"/>
    <cellStyle name="Note 6 3" xfId="4349" xr:uid="{00000000-0005-0000-0000-0000FD100000}"/>
    <cellStyle name="Note 6 3 2" xfId="4350" xr:uid="{00000000-0005-0000-0000-0000FE100000}"/>
    <cellStyle name="Note 6 4" xfId="4351" xr:uid="{00000000-0005-0000-0000-0000FF100000}"/>
    <cellStyle name="Note 6 4 2" xfId="4352" xr:uid="{00000000-0005-0000-0000-000000110000}"/>
    <cellStyle name="Note 6 5" xfId="4353" xr:uid="{00000000-0005-0000-0000-000001110000}"/>
    <cellStyle name="Note 6 5 2" xfId="4354" xr:uid="{00000000-0005-0000-0000-000002110000}"/>
    <cellStyle name="Note 6 6" xfId="4355" xr:uid="{00000000-0005-0000-0000-000003110000}"/>
    <cellStyle name="Note 6 6 2" xfId="4356" xr:uid="{00000000-0005-0000-0000-000004110000}"/>
    <cellStyle name="Note 6 7" xfId="4357" xr:uid="{00000000-0005-0000-0000-000005110000}"/>
    <cellStyle name="Note 6 7 2" xfId="4358" xr:uid="{00000000-0005-0000-0000-000006110000}"/>
    <cellStyle name="Note 6 8" xfId="4359" xr:uid="{00000000-0005-0000-0000-000007110000}"/>
    <cellStyle name="Note 6 8 2" xfId="4360" xr:uid="{00000000-0005-0000-0000-000008110000}"/>
    <cellStyle name="Note 6 9" xfId="4361" xr:uid="{00000000-0005-0000-0000-000009110000}"/>
    <cellStyle name="Note 6 9 2" xfId="4362" xr:uid="{00000000-0005-0000-0000-00000A110000}"/>
    <cellStyle name="Note 60 2" xfId="4363" xr:uid="{00000000-0005-0000-0000-00000B110000}"/>
    <cellStyle name="Note 61 2" xfId="4364" xr:uid="{00000000-0005-0000-0000-00000C110000}"/>
    <cellStyle name="Note 62 2" xfId="4365" xr:uid="{00000000-0005-0000-0000-00000D110000}"/>
    <cellStyle name="Note 63 2" xfId="4366" xr:uid="{00000000-0005-0000-0000-00000E110000}"/>
    <cellStyle name="Note 64 2" xfId="4367" xr:uid="{00000000-0005-0000-0000-00000F110000}"/>
    <cellStyle name="Note 65 2" xfId="4368" xr:uid="{00000000-0005-0000-0000-000010110000}"/>
    <cellStyle name="Note 66 2" xfId="4369" xr:uid="{00000000-0005-0000-0000-000011110000}"/>
    <cellStyle name="Note 67 2" xfId="4370" xr:uid="{00000000-0005-0000-0000-000012110000}"/>
    <cellStyle name="Note 68 2" xfId="4371" xr:uid="{00000000-0005-0000-0000-000013110000}"/>
    <cellStyle name="Note 69 2" xfId="4372" xr:uid="{00000000-0005-0000-0000-000014110000}"/>
    <cellStyle name="Note 7 10" xfId="4373" xr:uid="{00000000-0005-0000-0000-000015110000}"/>
    <cellStyle name="Note 7 10 2" xfId="4374" xr:uid="{00000000-0005-0000-0000-000016110000}"/>
    <cellStyle name="Note 7 11" xfId="4375" xr:uid="{00000000-0005-0000-0000-000017110000}"/>
    <cellStyle name="Note 7 11 2" xfId="4376" xr:uid="{00000000-0005-0000-0000-000018110000}"/>
    <cellStyle name="Note 7 12" xfId="4377" xr:uid="{00000000-0005-0000-0000-000019110000}"/>
    <cellStyle name="Note 7 13" xfId="4378" xr:uid="{00000000-0005-0000-0000-00001A110000}"/>
    <cellStyle name="Note 7 14" xfId="4379" xr:uid="{00000000-0005-0000-0000-00001B110000}"/>
    <cellStyle name="Note 7 14 2" xfId="4380" xr:uid="{00000000-0005-0000-0000-00001C110000}"/>
    <cellStyle name="Note 7 15" xfId="4381" xr:uid="{00000000-0005-0000-0000-00001D110000}"/>
    <cellStyle name="Note 7 15 2" xfId="4382" xr:uid="{00000000-0005-0000-0000-00001E110000}"/>
    <cellStyle name="Note 7 16" xfId="4383" xr:uid="{00000000-0005-0000-0000-00001F110000}"/>
    <cellStyle name="Note 7 16 2" xfId="4384" xr:uid="{00000000-0005-0000-0000-000020110000}"/>
    <cellStyle name="Note 7 17" xfId="4385" xr:uid="{00000000-0005-0000-0000-000021110000}"/>
    <cellStyle name="Note 7 2" xfId="4386" xr:uid="{00000000-0005-0000-0000-000022110000}"/>
    <cellStyle name="Note 7 2 2" xfId="4387" xr:uid="{00000000-0005-0000-0000-000023110000}"/>
    <cellStyle name="Note 7 3" xfId="4388" xr:uid="{00000000-0005-0000-0000-000024110000}"/>
    <cellStyle name="Note 7 3 2" xfId="4389" xr:uid="{00000000-0005-0000-0000-000025110000}"/>
    <cellStyle name="Note 7 4" xfId="4390" xr:uid="{00000000-0005-0000-0000-000026110000}"/>
    <cellStyle name="Note 7 4 2" xfId="4391" xr:uid="{00000000-0005-0000-0000-000027110000}"/>
    <cellStyle name="Note 7 5" xfId="4392" xr:uid="{00000000-0005-0000-0000-000028110000}"/>
    <cellStyle name="Note 7 5 2" xfId="4393" xr:uid="{00000000-0005-0000-0000-000029110000}"/>
    <cellStyle name="Note 7 6" xfId="4394" xr:uid="{00000000-0005-0000-0000-00002A110000}"/>
    <cellStyle name="Note 7 6 2" xfId="4395" xr:uid="{00000000-0005-0000-0000-00002B110000}"/>
    <cellStyle name="Note 7 7" xfId="4396" xr:uid="{00000000-0005-0000-0000-00002C110000}"/>
    <cellStyle name="Note 7 7 2" xfId="4397" xr:uid="{00000000-0005-0000-0000-00002D110000}"/>
    <cellStyle name="Note 7 8" xfId="4398" xr:uid="{00000000-0005-0000-0000-00002E110000}"/>
    <cellStyle name="Note 7 8 2" xfId="4399" xr:uid="{00000000-0005-0000-0000-00002F110000}"/>
    <cellStyle name="Note 7 9" xfId="4400" xr:uid="{00000000-0005-0000-0000-000030110000}"/>
    <cellStyle name="Note 7 9 2" xfId="4401" xr:uid="{00000000-0005-0000-0000-000031110000}"/>
    <cellStyle name="Note 70 2" xfId="4402" xr:uid="{00000000-0005-0000-0000-000032110000}"/>
    <cellStyle name="Note 8 10" xfId="4403" xr:uid="{00000000-0005-0000-0000-000033110000}"/>
    <cellStyle name="Note 8 10 2" xfId="4404" xr:uid="{00000000-0005-0000-0000-000034110000}"/>
    <cellStyle name="Note 8 11" xfId="4405" xr:uid="{00000000-0005-0000-0000-000035110000}"/>
    <cellStyle name="Note 8 11 2" xfId="4406" xr:uid="{00000000-0005-0000-0000-000036110000}"/>
    <cellStyle name="Note 8 12" xfId="4407" xr:uid="{00000000-0005-0000-0000-000037110000}"/>
    <cellStyle name="Note 8 13" xfId="4408" xr:uid="{00000000-0005-0000-0000-000038110000}"/>
    <cellStyle name="Note 8 14" xfId="4409" xr:uid="{00000000-0005-0000-0000-000039110000}"/>
    <cellStyle name="Note 8 14 2" xfId="4410" xr:uid="{00000000-0005-0000-0000-00003A110000}"/>
    <cellStyle name="Note 8 15" xfId="4411" xr:uid="{00000000-0005-0000-0000-00003B110000}"/>
    <cellStyle name="Note 8 15 2" xfId="4412" xr:uid="{00000000-0005-0000-0000-00003C110000}"/>
    <cellStyle name="Note 8 16" xfId="4413" xr:uid="{00000000-0005-0000-0000-00003D110000}"/>
    <cellStyle name="Note 8 16 2" xfId="4414" xr:uid="{00000000-0005-0000-0000-00003E110000}"/>
    <cellStyle name="Note 8 17" xfId="4415" xr:uid="{00000000-0005-0000-0000-00003F110000}"/>
    <cellStyle name="Note 8 2" xfId="4416" xr:uid="{00000000-0005-0000-0000-000040110000}"/>
    <cellStyle name="Note 8 2 2" xfId="4417" xr:uid="{00000000-0005-0000-0000-000041110000}"/>
    <cellStyle name="Note 8 3" xfId="4418" xr:uid="{00000000-0005-0000-0000-000042110000}"/>
    <cellStyle name="Note 8 3 2" xfId="4419" xr:uid="{00000000-0005-0000-0000-000043110000}"/>
    <cellStyle name="Note 8 4" xfId="4420" xr:uid="{00000000-0005-0000-0000-000044110000}"/>
    <cellStyle name="Note 8 4 2" xfId="4421" xr:uid="{00000000-0005-0000-0000-000045110000}"/>
    <cellStyle name="Note 8 5" xfId="4422" xr:uid="{00000000-0005-0000-0000-000046110000}"/>
    <cellStyle name="Note 8 5 2" xfId="4423" xr:uid="{00000000-0005-0000-0000-000047110000}"/>
    <cellStyle name="Note 8 6" xfId="4424" xr:uid="{00000000-0005-0000-0000-000048110000}"/>
    <cellStyle name="Note 8 6 2" xfId="4425" xr:uid="{00000000-0005-0000-0000-000049110000}"/>
    <cellStyle name="Note 8 7" xfId="4426" xr:uid="{00000000-0005-0000-0000-00004A110000}"/>
    <cellStyle name="Note 8 7 2" xfId="4427" xr:uid="{00000000-0005-0000-0000-00004B110000}"/>
    <cellStyle name="Note 8 8" xfId="4428" xr:uid="{00000000-0005-0000-0000-00004C110000}"/>
    <cellStyle name="Note 8 8 2" xfId="4429" xr:uid="{00000000-0005-0000-0000-00004D110000}"/>
    <cellStyle name="Note 8 9" xfId="4430" xr:uid="{00000000-0005-0000-0000-00004E110000}"/>
    <cellStyle name="Note 8 9 2" xfId="4431" xr:uid="{00000000-0005-0000-0000-00004F110000}"/>
    <cellStyle name="Note 9 10" xfId="4432" xr:uid="{00000000-0005-0000-0000-000050110000}"/>
    <cellStyle name="Note 9 10 2" xfId="4433" xr:uid="{00000000-0005-0000-0000-000051110000}"/>
    <cellStyle name="Note 9 11" xfId="4434" xr:uid="{00000000-0005-0000-0000-000052110000}"/>
    <cellStyle name="Note 9 11 2" xfId="4435" xr:uid="{00000000-0005-0000-0000-000053110000}"/>
    <cellStyle name="Note 9 12" xfId="4436" xr:uid="{00000000-0005-0000-0000-000054110000}"/>
    <cellStyle name="Note 9 13" xfId="4437" xr:uid="{00000000-0005-0000-0000-000055110000}"/>
    <cellStyle name="Note 9 14" xfId="4438" xr:uid="{00000000-0005-0000-0000-000056110000}"/>
    <cellStyle name="Note 9 14 2" xfId="4439" xr:uid="{00000000-0005-0000-0000-000057110000}"/>
    <cellStyle name="Note 9 15" xfId="4440" xr:uid="{00000000-0005-0000-0000-000058110000}"/>
    <cellStyle name="Note 9 15 2" xfId="4441" xr:uid="{00000000-0005-0000-0000-000059110000}"/>
    <cellStyle name="Note 9 16" xfId="4442" xr:uid="{00000000-0005-0000-0000-00005A110000}"/>
    <cellStyle name="Note 9 16 2" xfId="4443" xr:uid="{00000000-0005-0000-0000-00005B110000}"/>
    <cellStyle name="Note 9 17" xfId="4444" xr:uid="{00000000-0005-0000-0000-00005C110000}"/>
    <cellStyle name="Note 9 2" xfId="4445" xr:uid="{00000000-0005-0000-0000-00005D110000}"/>
    <cellStyle name="Note 9 2 2" xfId="4446" xr:uid="{00000000-0005-0000-0000-00005E110000}"/>
    <cellStyle name="Note 9 3" xfId="4447" xr:uid="{00000000-0005-0000-0000-00005F110000}"/>
    <cellStyle name="Note 9 3 2" xfId="4448" xr:uid="{00000000-0005-0000-0000-000060110000}"/>
    <cellStyle name="Note 9 4" xfId="4449" xr:uid="{00000000-0005-0000-0000-000061110000}"/>
    <cellStyle name="Note 9 4 2" xfId="4450" xr:uid="{00000000-0005-0000-0000-000062110000}"/>
    <cellStyle name="Note 9 5" xfId="4451" xr:uid="{00000000-0005-0000-0000-000063110000}"/>
    <cellStyle name="Note 9 5 2" xfId="4452" xr:uid="{00000000-0005-0000-0000-000064110000}"/>
    <cellStyle name="Note 9 6" xfId="4453" xr:uid="{00000000-0005-0000-0000-000065110000}"/>
    <cellStyle name="Note 9 6 2" xfId="4454" xr:uid="{00000000-0005-0000-0000-000066110000}"/>
    <cellStyle name="Note 9 7" xfId="4455" xr:uid="{00000000-0005-0000-0000-000067110000}"/>
    <cellStyle name="Note 9 7 2" xfId="4456" xr:uid="{00000000-0005-0000-0000-000068110000}"/>
    <cellStyle name="Note 9 8" xfId="4457" xr:uid="{00000000-0005-0000-0000-000069110000}"/>
    <cellStyle name="Note 9 8 2" xfId="4458" xr:uid="{00000000-0005-0000-0000-00006A110000}"/>
    <cellStyle name="Note 9 9" xfId="4459" xr:uid="{00000000-0005-0000-0000-00006B110000}"/>
    <cellStyle name="Note 9 9 2" xfId="4460" xr:uid="{00000000-0005-0000-0000-00006C110000}"/>
    <cellStyle name="Output" xfId="4461" xr:uid="{00000000-0005-0000-0000-00006D110000}"/>
    <cellStyle name="Output 2" xfId="4462" xr:uid="{00000000-0005-0000-0000-00006E110000}"/>
    <cellStyle name="Output 2 2" xfId="4463" xr:uid="{00000000-0005-0000-0000-00006F110000}"/>
    <cellStyle name="Output 2 2 2" xfId="4464" xr:uid="{00000000-0005-0000-0000-000070110000}"/>
    <cellStyle name="Output 2 2 2 2" xfId="4465" xr:uid="{00000000-0005-0000-0000-000071110000}"/>
    <cellStyle name="Output 2 2 2 3" xfId="4466" xr:uid="{00000000-0005-0000-0000-000072110000}"/>
    <cellStyle name="Output 2 2 3" xfId="4467" xr:uid="{00000000-0005-0000-0000-000073110000}"/>
    <cellStyle name="Output 2 2 4" xfId="4468" xr:uid="{00000000-0005-0000-0000-000074110000}"/>
    <cellStyle name="Output 2 2_Conciliação+Udinese+02-2011" xfId="4469" xr:uid="{00000000-0005-0000-0000-000075110000}"/>
    <cellStyle name="Output 2 3" xfId="4470" xr:uid="{00000000-0005-0000-0000-000076110000}"/>
    <cellStyle name="Output 2 4" xfId="4471" xr:uid="{00000000-0005-0000-0000-000077110000}"/>
    <cellStyle name="Output 2 5" xfId="4472" xr:uid="{00000000-0005-0000-0000-000078110000}"/>
    <cellStyle name="Output 2 6" xfId="4473" xr:uid="{00000000-0005-0000-0000-000079110000}"/>
    <cellStyle name="Output 2 6 2" xfId="4474" xr:uid="{00000000-0005-0000-0000-00007A110000}"/>
    <cellStyle name="Output 2 6 3" xfId="4475" xr:uid="{00000000-0005-0000-0000-00007B110000}"/>
    <cellStyle name="Output 2 6_Conciliação+Udinese+02-2011" xfId="4476" xr:uid="{00000000-0005-0000-0000-00007C110000}"/>
    <cellStyle name="Output 2 7" xfId="4477" xr:uid="{00000000-0005-0000-0000-00007D110000}"/>
    <cellStyle name="Output 3" xfId="4478" xr:uid="{00000000-0005-0000-0000-00007E110000}"/>
    <cellStyle name="Output 4" xfId="4479" xr:uid="{00000000-0005-0000-0000-00007F110000}"/>
    <cellStyle name="Output 5" xfId="4480" xr:uid="{00000000-0005-0000-0000-000080110000}"/>
    <cellStyle name="Output 6" xfId="4481" xr:uid="{00000000-0005-0000-0000-000081110000}"/>
    <cellStyle name="Output 7" xfId="4482" xr:uid="{00000000-0005-0000-0000-000082110000}"/>
    <cellStyle name="Output 8" xfId="4483" xr:uid="{00000000-0005-0000-0000-000083110000}"/>
    <cellStyle name="Output 9" xfId="4484" xr:uid="{00000000-0005-0000-0000-000084110000}"/>
    <cellStyle name="Percen" xfId="4485" xr:uid="{00000000-0005-0000-0000-000085110000}"/>
    <cellStyle name="Percen - Style1" xfId="4486" xr:uid="{00000000-0005-0000-0000-000086110000}"/>
    <cellStyle name="Percen 2" xfId="4487" xr:uid="{00000000-0005-0000-0000-000087110000}"/>
    <cellStyle name="Percen 3" xfId="4488" xr:uid="{00000000-0005-0000-0000-000088110000}"/>
    <cellStyle name="Percen 4" xfId="4489" xr:uid="{00000000-0005-0000-0000-000089110000}"/>
    <cellStyle name="Percen 5" xfId="4490" xr:uid="{00000000-0005-0000-0000-00008A110000}"/>
    <cellStyle name="Percent (0)" xfId="4491" xr:uid="{00000000-0005-0000-0000-00008B110000}"/>
    <cellStyle name="Percent (0) 2" xfId="4492" xr:uid="{00000000-0005-0000-0000-00008C110000}"/>
    <cellStyle name="Percent [0]" xfId="4493" xr:uid="{00000000-0005-0000-0000-00008D110000}"/>
    <cellStyle name="Percent [0] 2" xfId="4494" xr:uid="{00000000-0005-0000-0000-00008E110000}"/>
    <cellStyle name="Percent [00]" xfId="4495" xr:uid="{00000000-0005-0000-0000-00008F110000}"/>
    <cellStyle name="Percent [00] 2" xfId="4496" xr:uid="{00000000-0005-0000-0000-000090110000}"/>
    <cellStyle name="Percent [2]" xfId="4497" xr:uid="{00000000-0005-0000-0000-000091110000}"/>
    <cellStyle name="Percent [2] 2" xfId="4498" xr:uid="{00000000-0005-0000-0000-000092110000}"/>
    <cellStyle name="Percent 2" xfId="4499" xr:uid="{00000000-0005-0000-0000-000093110000}"/>
    <cellStyle name="Percent 2 2" xfId="4500" xr:uid="{00000000-0005-0000-0000-000094110000}"/>
    <cellStyle name="Percent 2 2 2" xfId="4501" xr:uid="{00000000-0005-0000-0000-000095110000}"/>
    <cellStyle name="Porcentagem 2" xfId="4502" xr:uid="{00000000-0005-0000-0000-000096110000}"/>
    <cellStyle name="Porcentagem 2 2" xfId="4503" xr:uid="{00000000-0005-0000-0000-000097110000}"/>
    <cellStyle name="PrePop Currency (0)" xfId="4504" xr:uid="{00000000-0005-0000-0000-000098110000}"/>
    <cellStyle name="PrePop Currency (2)" xfId="4505" xr:uid="{00000000-0005-0000-0000-000099110000}"/>
    <cellStyle name="PrePop Units (0)" xfId="4506" xr:uid="{00000000-0005-0000-0000-00009A110000}"/>
    <cellStyle name="PrePop Units (1)" xfId="4507" xr:uid="{00000000-0005-0000-0000-00009B110000}"/>
    <cellStyle name="PrePop Units (2)" xfId="4508" xr:uid="{00000000-0005-0000-0000-00009C110000}"/>
    <cellStyle name="PSChar" xfId="4509" xr:uid="{00000000-0005-0000-0000-00009D110000}"/>
    <cellStyle name="PSDate" xfId="4510" xr:uid="{00000000-0005-0000-0000-00009E110000}"/>
    <cellStyle name="PSDec" xfId="4511" xr:uid="{00000000-0005-0000-0000-00009F110000}"/>
    <cellStyle name="PSHeading" xfId="4512" xr:uid="{00000000-0005-0000-0000-0000A0110000}"/>
    <cellStyle name="PSInt" xfId="4513" xr:uid="{00000000-0005-0000-0000-0000A1110000}"/>
    <cellStyle name="PSSpacer" xfId="4514" xr:uid="{00000000-0005-0000-0000-0000A2110000}"/>
    <cellStyle name="Saída" xfId="4515" xr:uid="{00000000-0005-0000-0000-0000A3110000}"/>
    <cellStyle name="Saída 2 2" xfId="4516" xr:uid="{00000000-0005-0000-0000-0000A4110000}"/>
    <cellStyle name="Saída 3 2" xfId="4517" xr:uid="{00000000-0005-0000-0000-0000A5110000}"/>
    <cellStyle name="Saída 4 2" xfId="4518" xr:uid="{00000000-0005-0000-0000-0000A6110000}"/>
    <cellStyle name="Saída 5 2" xfId="4519" xr:uid="{00000000-0005-0000-0000-0000A7110000}"/>
    <cellStyle name="Saída 6 2" xfId="4520" xr:uid="{00000000-0005-0000-0000-0000A8110000}"/>
    <cellStyle name="Saída 7 2" xfId="4521" xr:uid="{00000000-0005-0000-0000-0000A9110000}"/>
    <cellStyle name="Saída 8 2" xfId="4522" xr:uid="{00000000-0005-0000-0000-0000AA110000}"/>
    <cellStyle name="Separador de milhares" xfId="4523" xr:uid="{00000000-0005-0000-0000-0000AB110000}"/>
    <cellStyle name="Separador de milhares 10" xfId="4524" xr:uid="{00000000-0005-0000-0000-0000AC110000}"/>
    <cellStyle name="Separador de milhares 10 2 2 2" xfId="4525" xr:uid="{00000000-0005-0000-0000-0000AD110000}"/>
    <cellStyle name="Separador de milhares 11" xfId="4526" xr:uid="{00000000-0005-0000-0000-0000AE110000}"/>
    <cellStyle name="Separador de milhares 2" xfId="4527" xr:uid="{00000000-0005-0000-0000-0000AF110000}"/>
    <cellStyle name="Separador de milhares 2 2" xfId="4528" xr:uid="{00000000-0005-0000-0000-0000B0110000}"/>
    <cellStyle name="Separador de milhares 2 2 2" xfId="4529" xr:uid="{00000000-0005-0000-0000-0000B1110000}"/>
    <cellStyle name="Separador de milhares 3" xfId="4530" xr:uid="{00000000-0005-0000-0000-0000B2110000}"/>
    <cellStyle name="Separador de milhares 3 2" xfId="4531" xr:uid="{00000000-0005-0000-0000-0000B3110000}"/>
    <cellStyle name="Separador de milhares 4" xfId="4532" xr:uid="{00000000-0005-0000-0000-0000B4110000}"/>
    <cellStyle name="Separador de milhares 4 2" xfId="4533" xr:uid="{00000000-0005-0000-0000-0000B5110000}"/>
    <cellStyle name="Separador de milhares 5" xfId="4534" xr:uid="{00000000-0005-0000-0000-0000B6110000}"/>
    <cellStyle name="Separador de milhares 5 2" xfId="4535" xr:uid="{00000000-0005-0000-0000-0000B7110000}"/>
    <cellStyle name="Separador de milhares 6" xfId="4536" xr:uid="{00000000-0005-0000-0000-0000B8110000}"/>
    <cellStyle name="Separador de milhares 7" xfId="4537" xr:uid="{00000000-0005-0000-0000-0000B9110000}"/>
    <cellStyle name="Separador de milhares 7 2" xfId="4538" xr:uid="{00000000-0005-0000-0000-0000BA110000}"/>
    <cellStyle name="Separador de milhares 7 3" xfId="4539" xr:uid="{00000000-0005-0000-0000-0000BB110000}"/>
    <cellStyle name="Separador de milhares 8" xfId="4540" xr:uid="{00000000-0005-0000-0000-0000BC110000}"/>
    <cellStyle name="Separador de milhares 8 2" xfId="4541" xr:uid="{00000000-0005-0000-0000-0000BD110000}"/>
    <cellStyle name="Separador de milhares 9" xfId="4542" xr:uid="{00000000-0005-0000-0000-0000BE110000}"/>
    <cellStyle name="Separador de milhares 9 2" xfId="4543" xr:uid="{00000000-0005-0000-0000-0000BF110000}"/>
    <cellStyle name="Style 1" xfId="4544" xr:uid="{00000000-0005-0000-0000-0000C0110000}"/>
    <cellStyle name="tage" xfId="4545" xr:uid="{00000000-0005-0000-0000-0000C1110000}"/>
    <cellStyle name="Text Indent A" xfId="4546" xr:uid="{00000000-0005-0000-0000-0000C2110000}"/>
    <cellStyle name="Text Indent B" xfId="4547" xr:uid="{00000000-0005-0000-0000-0000C3110000}"/>
    <cellStyle name="Text Indent B 2" xfId="4548" xr:uid="{00000000-0005-0000-0000-0000C4110000}"/>
    <cellStyle name="Text Indent C" xfId="4549" xr:uid="{00000000-0005-0000-0000-0000C5110000}"/>
    <cellStyle name="Text Indent C 2" xfId="4550" xr:uid="{00000000-0005-0000-0000-0000C6110000}"/>
    <cellStyle name="Texto de Aviso 2 2" xfId="4551" xr:uid="{00000000-0005-0000-0000-0000C7110000}"/>
    <cellStyle name="Texto de Aviso 3 2" xfId="4552" xr:uid="{00000000-0005-0000-0000-0000C8110000}"/>
    <cellStyle name="Texto de Aviso 4 2" xfId="4553" xr:uid="{00000000-0005-0000-0000-0000C9110000}"/>
    <cellStyle name="Texto de Aviso 5 2" xfId="4554" xr:uid="{00000000-0005-0000-0000-0000CA110000}"/>
    <cellStyle name="Texto de Aviso 6 2" xfId="4555" xr:uid="{00000000-0005-0000-0000-0000CB110000}"/>
    <cellStyle name="Texto de Aviso 7 2" xfId="4556" xr:uid="{00000000-0005-0000-0000-0000CC110000}"/>
    <cellStyle name="Texto de Aviso 8 2" xfId="4557" xr:uid="{00000000-0005-0000-0000-0000CD110000}"/>
    <cellStyle name="Texto Explicativo" xfId="4558" xr:uid="{00000000-0005-0000-0000-0000CE110000}"/>
    <cellStyle name="Texto Explicativo 2 2" xfId="4559" xr:uid="{00000000-0005-0000-0000-0000CF110000}"/>
    <cellStyle name="Texto Explicativo 3 2" xfId="4560" xr:uid="{00000000-0005-0000-0000-0000D0110000}"/>
    <cellStyle name="Texto Explicativo 4 2" xfId="4561" xr:uid="{00000000-0005-0000-0000-0000D1110000}"/>
    <cellStyle name="Texto Explicativo 5 2" xfId="4562" xr:uid="{00000000-0005-0000-0000-0000D2110000}"/>
    <cellStyle name="Texto Explicativo 6 2" xfId="4563" xr:uid="{00000000-0005-0000-0000-0000D3110000}"/>
    <cellStyle name="Texto Explicativo 7 2" xfId="4564" xr:uid="{00000000-0005-0000-0000-0000D4110000}"/>
    <cellStyle name="Texto Explicativo 8 2" xfId="4565" xr:uid="{00000000-0005-0000-0000-0000D5110000}"/>
    <cellStyle name="Tickmark" xfId="4566" xr:uid="{00000000-0005-0000-0000-0000D6110000}"/>
    <cellStyle name="Times New Roman" xfId="4567" xr:uid="{00000000-0005-0000-0000-0000D7110000}"/>
    <cellStyle name="Title" xfId="4568" xr:uid="{00000000-0005-0000-0000-0000D8110000}"/>
    <cellStyle name="Title 2" xfId="4569" xr:uid="{00000000-0005-0000-0000-0000D9110000}"/>
    <cellStyle name="Title 2 2" xfId="4570" xr:uid="{00000000-0005-0000-0000-0000DA110000}"/>
    <cellStyle name="Title 2 2 2" xfId="4571" xr:uid="{00000000-0005-0000-0000-0000DB110000}"/>
    <cellStyle name="Title 2 2 2 2" xfId="4572" xr:uid="{00000000-0005-0000-0000-0000DC110000}"/>
    <cellStyle name="Title 2 2 2 3" xfId="4573" xr:uid="{00000000-0005-0000-0000-0000DD110000}"/>
    <cellStyle name="Title 2 2 3" xfId="4574" xr:uid="{00000000-0005-0000-0000-0000DE110000}"/>
    <cellStyle name="Title 2 2 4" xfId="4575" xr:uid="{00000000-0005-0000-0000-0000DF110000}"/>
    <cellStyle name="Title 2 2_Conciliação+Udinese+02-2011" xfId="4576" xr:uid="{00000000-0005-0000-0000-0000E0110000}"/>
    <cellStyle name="Title 2 3" xfId="4577" xr:uid="{00000000-0005-0000-0000-0000E1110000}"/>
    <cellStyle name="Title 2 4" xfId="4578" xr:uid="{00000000-0005-0000-0000-0000E2110000}"/>
    <cellStyle name="Title 2 5" xfId="4579" xr:uid="{00000000-0005-0000-0000-0000E3110000}"/>
    <cellStyle name="Title 2 6" xfId="4580" xr:uid="{00000000-0005-0000-0000-0000E4110000}"/>
    <cellStyle name="Title 2 6 2" xfId="4581" xr:uid="{00000000-0005-0000-0000-0000E5110000}"/>
    <cellStyle name="Title 2 6 3" xfId="4582" xr:uid="{00000000-0005-0000-0000-0000E6110000}"/>
    <cellStyle name="Title 2 6_Conciliação+Udinese+02-2011" xfId="4583" xr:uid="{00000000-0005-0000-0000-0000E7110000}"/>
    <cellStyle name="Title 2 7" xfId="4584" xr:uid="{00000000-0005-0000-0000-0000E8110000}"/>
    <cellStyle name="Title 3" xfId="4585" xr:uid="{00000000-0005-0000-0000-0000E9110000}"/>
    <cellStyle name="Title 4" xfId="4586" xr:uid="{00000000-0005-0000-0000-0000EA110000}"/>
    <cellStyle name="Title 5" xfId="4587" xr:uid="{00000000-0005-0000-0000-0000EB110000}"/>
    <cellStyle name="Title 6" xfId="4588" xr:uid="{00000000-0005-0000-0000-0000EC110000}"/>
    <cellStyle name="Title 7" xfId="4589" xr:uid="{00000000-0005-0000-0000-0000ED110000}"/>
    <cellStyle name="Title 8" xfId="4590" xr:uid="{00000000-0005-0000-0000-0000EE110000}"/>
    <cellStyle name="Title 9" xfId="4591" xr:uid="{00000000-0005-0000-0000-0000EF110000}"/>
    <cellStyle name="Título" xfId="4592" xr:uid="{00000000-0005-0000-0000-0000F0110000}"/>
    <cellStyle name="Título 1" xfId="4593" xr:uid="{00000000-0005-0000-0000-0000F1110000}"/>
    <cellStyle name="Título 1 2 2" xfId="4594" xr:uid="{00000000-0005-0000-0000-0000F2110000}"/>
    <cellStyle name="Título 1 3 2" xfId="4595" xr:uid="{00000000-0005-0000-0000-0000F3110000}"/>
    <cellStyle name="Título 1 4 2" xfId="4596" xr:uid="{00000000-0005-0000-0000-0000F4110000}"/>
    <cellStyle name="Título 1 5 2" xfId="4597" xr:uid="{00000000-0005-0000-0000-0000F5110000}"/>
    <cellStyle name="Título 1 6 2" xfId="4598" xr:uid="{00000000-0005-0000-0000-0000F6110000}"/>
    <cellStyle name="Título 1 7 2" xfId="4599" xr:uid="{00000000-0005-0000-0000-0000F7110000}"/>
    <cellStyle name="Título 1 8 2" xfId="4600" xr:uid="{00000000-0005-0000-0000-0000F8110000}"/>
    <cellStyle name="Título 10 2" xfId="4601" xr:uid="{00000000-0005-0000-0000-0000F9110000}"/>
    <cellStyle name="Título 11 2" xfId="4602" xr:uid="{00000000-0005-0000-0000-0000FA110000}"/>
    <cellStyle name="Título 2" xfId="4603" xr:uid="{00000000-0005-0000-0000-0000FB110000}"/>
    <cellStyle name="Título 2 2 2" xfId="4604" xr:uid="{00000000-0005-0000-0000-0000FC110000}"/>
    <cellStyle name="Título 2 3 2" xfId="4605" xr:uid="{00000000-0005-0000-0000-0000FD110000}"/>
    <cellStyle name="Título 2 4 2" xfId="4606" xr:uid="{00000000-0005-0000-0000-0000FE110000}"/>
    <cellStyle name="Título 2 5 2" xfId="4607" xr:uid="{00000000-0005-0000-0000-0000FF110000}"/>
    <cellStyle name="Título 2 6 2" xfId="4608" xr:uid="{00000000-0005-0000-0000-000000120000}"/>
    <cellStyle name="Título 2 7 2" xfId="4609" xr:uid="{00000000-0005-0000-0000-000001120000}"/>
    <cellStyle name="Título 2 8 2" xfId="4610" xr:uid="{00000000-0005-0000-0000-000002120000}"/>
    <cellStyle name="Título 3" xfId="4611" xr:uid="{00000000-0005-0000-0000-000003120000}"/>
    <cellStyle name="Título 3 2 2" xfId="4612" xr:uid="{00000000-0005-0000-0000-000004120000}"/>
    <cellStyle name="Título 3 3 2" xfId="4613" xr:uid="{00000000-0005-0000-0000-000005120000}"/>
    <cellStyle name="Título 3 4 2" xfId="4614" xr:uid="{00000000-0005-0000-0000-000006120000}"/>
    <cellStyle name="Título 3 5 2" xfId="4615" xr:uid="{00000000-0005-0000-0000-000007120000}"/>
    <cellStyle name="Título 3 6 2" xfId="4616" xr:uid="{00000000-0005-0000-0000-000008120000}"/>
    <cellStyle name="Título 3 7 2" xfId="4617" xr:uid="{00000000-0005-0000-0000-000009120000}"/>
    <cellStyle name="Título 3 8 2" xfId="4618" xr:uid="{00000000-0005-0000-0000-00000A120000}"/>
    <cellStyle name="Título 4" xfId="4619" xr:uid="{00000000-0005-0000-0000-00000B120000}"/>
    <cellStyle name="Título 4 2 2" xfId="4620" xr:uid="{00000000-0005-0000-0000-00000C120000}"/>
    <cellStyle name="Título 4 3 2" xfId="4621" xr:uid="{00000000-0005-0000-0000-00000D120000}"/>
    <cellStyle name="Título 4 4 2" xfId="4622" xr:uid="{00000000-0005-0000-0000-00000E120000}"/>
    <cellStyle name="Título 4 5 2" xfId="4623" xr:uid="{00000000-0005-0000-0000-00000F120000}"/>
    <cellStyle name="Título 4 6 2" xfId="4624" xr:uid="{00000000-0005-0000-0000-000010120000}"/>
    <cellStyle name="Título 4 7 2" xfId="4625" xr:uid="{00000000-0005-0000-0000-000011120000}"/>
    <cellStyle name="Título 4 8 2" xfId="4626" xr:uid="{00000000-0005-0000-0000-000012120000}"/>
    <cellStyle name="Título 5" xfId="4627" xr:uid="{00000000-0005-0000-0000-000013120000}"/>
    <cellStyle name="Título 5 2" xfId="4628" xr:uid="{00000000-0005-0000-0000-000014120000}"/>
    <cellStyle name="Título 6 2" xfId="4629" xr:uid="{00000000-0005-0000-0000-000015120000}"/>
    <cellStyle name="Título 7 2" xfId="4630" xr:uid="{00000000-0005-0000-0000-000016120000}"/>
    <cellStyle name="Título 8 2" xfId="4631" xr:uid="{00000000-0005-0000-0000-000017120000}"/>
    <cellStyle name="Título 9 2" xfId="4632" xr:uid="{00000000-0005-0000-0000-000018120000}"/>
    <cellStyle name="Total" xfId="4633" builtinId="25" customBuiltin="1"/>
    <cellStyle name="Total 2" xfId="4634" xr:uid="{00000000-0005-0000-0000-00001A120000}"/>
    <cellStyle name="Total 2 2" xfId="4635" xr:uid="{00000000-0005-0000-0000-00001B120000}"/>
    <cellStyle name="Total 2 2 2" xfId="4636" xr:uid="{00000000-0005-0000-0000-00001C120000}"/>
    <cellStyle name="Total 2 2 2 2" xfId="4637" xr:uid="{00000000-0005-0000-0000-00001D120000}"/>
    <cellStyle name="Total 2 2 2 3" xfId="4638" xr:uid="{00000000-0005-0000-0000-00001E120000}"/>
    <cellStyle name="Total 2 2 3" xfId="4639" xr:uid="{00000000-0005-0000-0000-00001F120000}"/>
    <cellStyle name="Total 2 2 4" xfId="4640" xr:uid="{00000000-0005-0000-0000-000020120000}"/>
    <cellStyle name="Total 2 2_Conciliação+Udinese+02-2011" xfId="4641" xr:uid="{00000000-0005-0000-0000-000021120000}"/>
    <cellStyle name="Total 2 3" xfId="4642" xr:uid="{00000000-0005-0000-0000-000022120000}"/>
    <cellStyle name="Total 2 4" xfId="4643" xr:uid="{00000000-0005-0000-0000-000023120000}"/>
    <cellStyle name="Total 2 5" xfId="4644" xr:uid="{00000000-0005-0000-0000-000024120000}"/>
    <cellStyle name="Total 2 6" xfId="4645" xr:uid="{00000000-0005-0000-0000-000025120000}"/>
    <cellStyle name="Total 2 6 2" xfId="4646" xr:uid="{00000000-0005-0000-0000-000026120000}"/>
    <cellStyle name="Total 2 6 3" xfId="4647" xr:uid="{00000000-0005-0000-0000-000027120000}"/>
    <cellStyle name="Total 2 6_Conciliação+Udinese+02-2011" xfId="4648" xr:uid="{00000000-0005-0000-0000-000028120000}"/>
    <cellStyle name="Total 2 7" xfId="4649" xr:uid="{00000000-0005-0000-0000-000029120000}"/>
    <cellStyle name="Total 3" xfId="4650" xr:uid="{00000000-0005-0000-0000-00002A120000}"/>
    <cellStyle name="Total 3 2" xfId="4651" xr:uid="{00000000-0005-0000-0000-00002B120000}"/>
    <cellStyle name="Total 4" xfId="4652" xr:uid="{00000000-0005-0000-0000-00002C120000}"/>
    <cellStyle name="Total 4 2" xfId="4653" xr:uid="{00000000-0005-0000-0000-00002D120000}"/>
    <cellStyle name="Total 5" xfId="4654" xr:uid="{00000000-0005-0000-0000-00002E120000}"/>
    <cellStyle name="Total 5 2" xfId="4655" xr:uid="{00000000-0005-0000-0000-00002F120000}"/>
    <cellStyle name="Total 6" xfId="4656" xr:uid="{00000000-0005-0000-0000-000030120000}"/>
    <cellStyle name="Total 6 2" xfId="4657" xr:uid="{00000000-0005-0000-0000-000031120000}"/>
    <cellStyle name="Total 7" xfId="4658" xr:uid="{00000000-0005-0000-0000-000032120000}"/>
    <cellStyle name="Total 7 2" xfId="4659" xr:uid="{00000000-0005-0000-0000-000033120000}"/>
    <cellStyle name="Total 8" xfId="4660" xr:uid="{00000000-0005-0000-0000-000034120000}"/>
    <cellStyle name="Total 8 2" xfId="4661" xr:uid="{00000000-0005-0000-0000-000035120000}"/>
    <cellStyle name="Total 9" xfId="4662" xr:uid="{00000000-0005-0000-0000-000036120000}"/>
    <cellStyle name="Unprot" xfId="4663" xr:uid="{00000000-0005-0000-0000-000037120000}"/>
    <cellStyle name="Unprot 2" xfId="4664" xr:uid="{00000000-0005-0000-0000-000038120000}"/>
    <cellStyle name="Unprot$" xfId="4665" xr:uid="{00000000-0005-0000-0000-000039120000}"/>
    <cellStyle name="Unprot$ 2" xfId="4666" xr:uid="{00000000-0005-0000-0000-00003A120000}"/>
    <cellStyle name="Unprotect" xfId="4667" xr:uid="{00000000-0005-0000-0000-00003B120000}"/>
    <cellStyle name="Vírgula 10" xfId="4668" xr:uid="{00000000-0005-0000-0000-00003C120000}"/>
    <cellStyle name="Vírgula 10 2" xfId="4669" xr:uid="{00000000-0005-0000-0000-00003D120000}"/>
    <cellStyle name="Vírgula 11" xfId="4670" xr:uid="{00000000-0005-0000-0000-00003E120000}"/>
    <cellStyle name="Vírgula 11 2" xfId="4671" xr:uid="{00000000-0005-0000-0000-00003F120000}"/>
    <cellStyle name="Vírgula 12" xfId="4672" xr:uid="{00000000-0005-0000-0000-000040120000}"/>
    <cellStyle name="Vírgula 12 2" xfId="4673" xr:uid="{00000000-0005-0000-0000-000041120000}"/>
    <cellStyle name="Vírgula 13" xfId="4674" xr:uid="{00000000-0005-0000-0000-000042120000}"/>
    <cellStyle name="Vírgula 14" xfId="4675" xr:uid="{00000000-0005-0000-0000-000043120000}"/>
    <cellStyle name="Vírgula 15" xfId="4676" xr:uid="{00000000-0005-0000-0000-000044120000}"/>
    <cellStyle name="Vírgula 15 3" xfId="4677" xr:uid="{00000000-0005-0000-0000-000045120000}"/>
    <cellStyle name="Vírgula 16" xfId="4678" xr:uid="{00000000-0005-0000-0000-000046120000}"/>
    <cellStyle name="Vírgula 17" xfId="4679" xr:uid="{00000000-0005-0000-0000-000047120000}"/>
    <cellStyle name="Vírgula 18" xfId="4680" xr:uid="{00000000-0005-0000-0000-000048120000}"/>
    <cellStyle name="Vírgula 19" xfId="4681" xr:uid="{00000000-0005-0000-0000-000049120000}"/>
    <cellStyle name="Vírgula 2" xfId="4682" xr:uid="{00000000-0005-0000-0000-00004A120000}"/>
    <cellStyle name="Vírgula 2 2" xfId="4683" xr:uid="{00000000-0005-0000-0000-00004B120000}"/>
    <cellStyle name="Vírgula 2 2 2" xfId="4684" xr:uid="{00000000-0005-0000-0000-00004C120000}"/>
    <cellStyle name="Vírgula 2 3" xfId="4685" xr:uid="{00000000-0005-0000-0000-00004D120000}"/>
    <cellStyle name="Vírgula 2 4" xfId="4686" xr:uid="{00000000-0005-0000-0000-00004E120000}"/>
    <cellStyle name="Vírgula 20" xfId="4687" xr:uid="{00000000-0005-0000-0000-00004F120000}"/>
    <cellStyle name="Vírgula 21" xfId="4688" xr:uid="{00000000-0005-0000-0000-000050120000}"/>
    <cellStyle name="Vírgula 22" xfId="4689" xr:uid="{00000000-0005-0000-0000-000051120000}"/>
    <cellStyle name="Vírgula 23" xfId="4690" xr:uid="{00000000-0005-0000-0000-000052120000}"/>
    <cellStyle name="Vírgula 24" xfId="4691" xr:uid="{00000000-0005-0000-0000-000053120000}"/>
    <cellStyle name="Vírgula 25" xfId="4692" xr:uid="{00000000-0005-0000-0000-000054120000}"/>
    <cellStyle name="Vírgula 26" xfId="4693" xr:uid="{00000000-0005-0000-0000-000055120000}"/>
    <cellStyle name="Vírgula 27" xfId="4694" xr:uid="{00000000-0005-0000-0000-000056120000}"/>
    <cellStyle name="Vírgula 28" xfId="4695" xr:uid="{00000000-0005-0000-0000-000057120000}"/>
    <cellStyle name="Vírgula 29" xfId="4696" xr:uid="{00000000-0005-0000-0000-000058120000}"/>
    <cellStyle name="Vírgula 3" xfId="4697" xr:uid="{00000000-0005-0000-0000-000059120000}"/>
    <cellStyle name="Vírgula 3 2" xfId="4698" xr:uid="{00000000-0005-0000-0000-00005A120000}"/>
    <cellStyle name="Vírgula 30" xfId="4699" xr:uid="{00000000-0005-0000-0000-00005B120000}"/>
    <cellStyle name="Vírgula 31" xfId="4700" xr:uid="{00000000-0005-0000-0000-00005C120000}"/>
    <cellStyle name="Vírgula 32" xfId="4701" xr:uid="{00000000-0005-0000-0000-00005D120000}"/>
    <cellStyle name="Vírgula 33" xfId="4702" xr:uid="{00000000-0005-0000-0000-00005E120000}"/>
    <cellStyle name="Vírgula 34" xfId="4703" xr:uid="{00000000-0005-0000-0000-00005F120000}"/>
    <cellStyle name="Vírgula 4" xfId="4704" xr:uid="{00000000-0005-0000-0000-000060120000}"/>
    <cellStyle name="Vírgula 4 2" xfId="4705" xr:uid="{00000000-0005-0000-0000-000061120000}"/>
    <cellStyle name="Vírgula 5" xfId="4706" xr:uid="{00000000-0005-0000-0000-000062120000}"/>
    <cellStyle name="Vírgula 5 2" xfId="4707" xr:uid="{00000000-0005-0000-0000-000063120000}"/>
    <cellStyle name="Vírgula 6" xfId="4708" xr:uid="{00000000-0005-0000-0000-000064120000}"/>
    <cellStyle name="Vírgula 6 2" xfId="4709" xr:uid="{00000000-0005-0000-0000-000065120000}"/>
    <cellStyle name="Vírgula 7" xfId="4710" xr:uid="{00000000-0005-0000-0000-000066120000}"/>
    <cellStyle name="Vírgula 7 2" xfId="4711" xr:uid="{00000000-0005-0000-0000-000067120000}"/>
    <cellStyle name="Vírgula 8" xfId="4712" xr:uid="{00000000-0005-0000-0000-000068120000}"/>
    <cellStyle name="Vírgula 8 2" xfId="4713" xr:uid="{00000000-0005-0000-0000-000069120000}"/>
    <cellStyle name="Vírgula 9" xfId="4714" xr:uid="{00000000-0005-0000-0000-00006A120000}"/>
    <cellStyle name="Vírgula 9 2" xfId="4715" xr:uid="{00000000-0005-0000-0000-00006B120000}"/>
    <cellStyle name="Warning Text 2" xfId="4716" xr:uid="{00000000-0005-0000-0000-00006C120000}"/>
    <cellStyle name="Warning Text 2 2" xfId="4717" xr:uid="{00000000-0005-0000-0000-00006D120000}"/>
    <cellStyle name="Warning Text 2 3" xfId="4718" xr:uid="{00000000-0005-0000-0000-00006E120000}"/>
    <cellStyle name="Warning Text 2 4" xfId="4719" xr:uid="{00000000-0005-0000-0000-00006F120000}"/>
    <cellStyle name="Warning Text 2 5" xfId="4720" xr:uid="{00000000-0005-0000-0000-000070120000}"/>
    <cellStyle name="Warning Text 3" xfId="4721" xr:uid="{00000000-0005-0000-0000-000071120000}"/>
    <cellStyle name="Warning Text 4" xfId="4722" xr:uid="{00000000-0005-0000-0000-000072120000}"/>
    <cellStyle name="Warning Text 5" xfId="4723" xr:uid="{00000000-0005-0000-0000-000073120000}"/>
    <cellStyle name="Warning Text 6" xfId="4724" xr:uid="{00000000-0005-0000-0000-000074120000}"/>
    <cellStyle name="Warning Text 7" xfId="4725" xr:uid="{00000000-0005-0000-0000-000075120000}"/>
    <cellStyle name="Warning Text 8" xfId="4726" xr:uid="{00000000-0005-0000-0000-000076120000}"/>
    <cellStyle name="Warning Text 9" xfId="4727" xr:uid="{00000000-0005-0000-0000-000077120000}"/>
    <cellStyle name="標準_Sheet1" xfId="4728" xr:uid="{00000000-0005-0000-0000-000078120000}"/>
  </cellStyles>
  <dxfs count="735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  <dxf>
      <font>
        <color rgb="FF002060"/>
      </font>
    </dxf>
    <dxf>
      <font>
        <color rgb="FF9C0006"/>
      </font>
    </dxf>
  </dxfs>
  <tableStyles count="0" defaultTableStyle="TableStyleMedium9" defaultPivotStyle="PivotStyleLight16"/>
  <colors>
    <mruColors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externalLink" Target="externalLinks/externalLink1.xml"/><Relationship Id="rId69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1400175</xdr:colOff>
      <xdr:row>2</xdr:row>
      <xdr:rowOff>180975</xdr:rowOff>
    </xdr:to>
    <xdr:pic macro="[0]!BAL_TXT">
      <xdr:nvPicPr>
        <xdr:cNvPr id="1059" name="Imagem 3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26384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33620</xdr:colOff>
      <xdr:row>2</xdr:row>
      <xdr:rowOff>56029</xdr:rowOff>
    </xdr:from>
    <xdr:to>
      <xdr:col>7</xdr:col>
      <xdr:colOff>0</xdr:colOff>
      <xdr:row>2</xdr:row>
      <xdr:rowOff>414618</xdr:rowOff>
    </xdr:to>
    <xdr:sp macro="[0]!LIMPAR_2" textlink="">
      <xdr:nvSpPr>
        <xdr:cNvPr id="5" name="Seta para baix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9704296" y="437029"/>
          <a:ext cx="1389529" cy="358589"/>
        </a:xfrm>
        <a:prstGeom prst="downArrow">
          <a:avLst>
            <a:gd name="adj1" fmla="val 27419"/>
            <a:gd name="adj2" fmla="val 50000"/>
          </a:avLst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c_oa2\netgear\finance\AUDIT\bridge\quarterly%20trends%20for%20d%20&amp;%20t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oker\lhuang\My%20Documents\Revenue\Defer%20Revenue\Defer%20Revenue%20Dec-01V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oker\lhuang\My%20Documents\Revenue\Defer%20Revenue\Defer%20Revenue%20Feb-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2"/>
      <sheetName val="Sheet3"/>
      <sheetName val="Sheet4"/>
      <sheetName val="Sheet1"/>
      <sheetName val="Tickmarks"/>
      <sheetName val="Sheet5"/>
    </sheetNames>
    <sheetDataSet>
      <sheetData sheetId="0" refreshError="1">
        <row r="3">
          <cell r="H3" t="str">
            <v>Q1 97</v>
          </cell>
          <cell r="I3" t="str">
            <v>Q2 97</v>
          </cell>
          <cell r="J3" t="str">
            <v>Q3 97</v>
          </cell>
          <cell r="K3" t="str">
            <v>Q4 97</v>
          </cell>
          <cell r="M3" t="str">
            <v>Q1 98</v>
          </cell>
          <cell r="N3" t="str">
            <v>Q2 98</v>
          </cell>
          <cell r="O3" t="str">
            <v>Q3 98</v>
          </cell>
          <cell r="P3" t="str">
            <v>Q4 98</v>
          </cell>
        </row>
        <row r="15">
          <cell r="H15">
            <v>-2123303.52</v>
          </cell>
          <cell r="I15">
            <v>-1253290.3699999999</v>
          </cell>
          <cell r="J15">
            <v>-162269.43</v>
          </cell>
          <cell r="K15">
            <v>146899.29000000033</v>
          </cell>
          <cell r="M15">
            <v>-246014.77000000002</v>
          </cell>
          <cell r="N15">
            <v>-1799602.0100000002</v>
          </cell>
          <cell r="O15">
            <v>-1013013.5800000001</v>
          </cell>
        </row>
        <row r="20">
          <cell r="H20">
            <v>0.19236638472376649</v>
          </cell>
          <cell r="I20">
            <v>0.17160343737293951</v>
          </cell>
          <cell r="J20">
            <v>0.22329840583258154</v>
          </cell>
          <cell r="K20">
            <v>0.2622241607330375</v>
          </cell>
          <cell r="M20">
            <v>0.22868601654276952</v>
          </cell>
          <cell r="N20">
            <v>0.13886160439354986</v>
          </cell>
          <cell r="O20">
            <v>0.16937325540860795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USA def"/>
      <sheetName val="Intl def"/>
      <sheetName val="POS Qtly Gross Summ"/>
      <sheetName val="US Direct"/>
      <sheetName val="Ingram "/>
      <sheetName val="Tech "/>
      <sheetName val="MS "/>
      <sheetName val="DH "/>
      <sheetName val="ASI "/>
      <sheetName val="Wintec "/>
      <sheetName val="fac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4 Rev Recon"/>
      <sheetName val="Rev Recon"/>
      <sheetName val="USA def"/>
      <sheetName val="Intl def"/>
      <sheetName val="POS Qtly Gross Summ"/>
      <sheetName val="US Direct"/>
      <sheetName val="Ingram "/>
      <sheetName val="Tech "/>
      <sheetName val="MS "/>
      <sheetName val="DH "/>
      <sheetName val="ASI "/>
      <sheetName val="Wintec 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4">
    <tabColor theme="1"/>
  </sheetPr>
  <dimension ref="A1:G4"/>
  <sheetViews>
    <sheetView showGridLines="0" zoomScale="70" zoomScaleNormal="70" workbookViewId="0"/>
  </sheetViews>
  <sheetFormatPr defaultRowHeight="15"/>
  <cols>
    <col min="1" max="1" width="14.5546875" customWidth="1"/>
    <col min="2" max="2" width="32.44140625" bestFit="1" customWidth="1"/>
    <col min="3" max="7" width="16.44140625" bestFit="1" customWidth="1"/>
  </cols>
  <sheetData>
    <row r="1" spans="1:7">
      <c r="G1" t="s">
        <v>0</v>
      </c>
    </row>
    <row r="2" spans="1:7">
      <c r="G2" t="s">
        <v>1</v>
      </c>
    </row>
    <row r="3" spans="1:7" ht="36.75" customHeight="1" thickBot="1"/>
    <row r="4" spans="1:7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</row>
  </sheetData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146"/>
  <dimension ref="B1:J1777"/>
  <sheetViews>
    <sheetView showGridLines="0" topLeftCell="A1745" zoomScale="85" zoomScaleNormal="85" workbookViewId="0">
      <selection activeCell="L1757" sqref="L1757"/>
    </sheetView>
  </sheetViews>
  <sheetFormatPr defaultRowHeight="15.75" customHeight="1"/>
  <cols>
    <col min="1" max="1" width="2.77734375" customWidth="1"/>
    <col min="2" max="2" width="12.77734375" customWidth="1"/>
    <col min="3" max="3" width="51.77734375" customWidth="1"/>
    <col min="4" max="5" width="11.33203125" customWidth="1"/>
    <col min="6" max="6" width="2.77734375" customWidth="1"/>
    <col min="7" max="7" width="6.77734375" customWidth="1"/>
    <col min="8" max="8" width="8.21875" customWidth="1"/>
    <col min="9" max="9" width="9.6640625" customWidth="1"/>
    <col min="10" max="10" width="15.109375" bestFit="1" customWidth="1"/>
    <col min="11" max="11" width="4.21875" customWidth="1"/>
  </cols>
  <sheetData>
    <row r="1" spans="2:8" ht="15.75" customHeight="1">
      <c r="E1" t="s">
        <v>9</v>
      </c>
    </row>
    <row r="2" spans="2:8" ht="15.75" customHeight="1">
      <c r="B2" t="s">
        <v>10</v>
      </c>
      <c r="C2" s="185" t="e">
        <f>IF(#REF!=0,#REF!,CONCATENATE(#REF!, "        ",#REF!, " ",#REF!))</f>
        <v>#REF!</v>
      </c>
      <c r="D2" s="185"/>
      <c r="E2" s="185"/>
      <c r="G2" s="185" t="s">
        <v>11</v>
      </c>
      <c r="H2" s="185"/>
    </row>
    <row r="3" spans="2:8" ht="15.75" customHeight="1" thickBot="1">
      <c r="B3" t="s">
        <v>12</v>
      </c>
      <c r="C3" s="185">
        <v>11111007</v>
      </c>
      <c r="D3" s="185"/>
      <c r="E3" s="185"/>
      <c r="G3" s="185"/>
      <c r="H3" s="185"/>
    </row>
    <row r="4" spans="2:8" ht="15.75" customHeight="1" thickTop="1">
      <c r="B4" t="s">
        <v>13</v>
      </c>
      <c r="C4" s="185" t="str">
        <f>IFERROR(VLOOKUP(C3,#REF!,2,0),"Conta não encontrada")</f>
        <v>Conta não encontrada</v>
      </c>
      <c r="D4" s="185" t="e">
        <f>VLOOKUP(D6,#REF!,2,0)</f>
        <v>#REF!</v>
      </c>
      <c r="E4" s="185" t="e">
        <f>VLOOKUP(E6,#REF!,2,0)</f>
        <v>#REF!</v>
      </c>
      <c r="G4" s="185"/>
      <c r="H4" s="185"/>
    </row>
    <row r="5" spans="2:8" ht="15.75" customHeight="1">
      <c r="B5" t="s">
        <v>14</v>
      </c>
      <c r="C5" s="185" t="e">
        <f>IF(#REF!=0,#REF!,CONCATENATE(#REF!,"   ","(",TEXT(#REF!,"MM/DD/AAAA")," - ",TEXT(#REF!,"MM/DD/AAAA"),")"))</f>
        <v>#REF!</v>
      </c>
      <c r="D5" s="185"/>
      <c r="E5" s="185"/>
      <c r="G5" s="185"/>
      <c r="H5" s="185"/>
    </row>
    <row r="6" spans="2:8" ht="15.75" customHeight="1">
      <c r="G6" s="185"/>
      <c r="H6" s="185"/>
    </row>
    <row r="7" spans="2:8" ht="15.75" customHeight="1" thickBot="1">
      <c r="G7" s="185"/>
      <c r="H7" s="185"/>
    </row>
    <row r="8" spans="2:8" ht="15.75" customHeight="1" thickTop="1" thickBot="1">
      <c r="B8" t="s">
        <v>15</v>
      </c>
      <c r="C8" t="s">
        <v>16</v>
      </c>
      <c r="D8" t="s">
        <v>17</v>
      </c>
      <c r="E8" t="s">
        <v>18</v>
      </c>
    </row>
    <row r="9" spans="2:8" ht="15.75" customHeight="1" thickTop="1">
      <c r="G9" s="185"/>
      <c r="H9" s="185"/>
    </row>
    <row r="10" spans="2:8" ht="15.75" customHeight="1">
      <c r="G10" s="185"/>
      <c r="H10" s="185"/>
    </row>
    <row r="11" spans="2:8" ht="15.75" customHeight="1">
      <c r="G11" s="185"/>
      <c r="H11" s="185"/>
    </row>
    <row r="12" spans="2:8" ht="15.75" customHeight="1" thickBot="1">
      <c r="G12" s="185"/>
      <c r="H12" s="185"/>
    </row>
    <row r="13" spans="2:8" ht="15.75" customHeight="1" thickTop="1" thickBot="1"/>
    <row r="14" spans="2:8" ht="15.75" customHeight="1" thickTop="1">
      <c r="G14" s="185"/>
      <c r="H14" s="185"/>
    </row>
    <row r="15" spans="2:8" ht="15.75" customHeight="1">
      <c r="G15" s="185"/>
      <c r="H15" s="185"/>
    </row>
    <row r="16" spans="2:8" ht="15.75" customHeight="1">
      <c r="G16" s="185"/>
      <c r="H16" s="185"/>
    </row>
    <row r="17" spans="7:8" ht="15.75" customHeight="1" thickBot="1">
      <c r="G17" s="185"/>
      <c r="H17" s="185"/>
    </row>
    <row r="18" spans="7:8" ht="15.75" customHeight="1" thickTop="1" thickBot="1"/>
    <row r="19" spans="7:8" ht="15.75" customHeight="1" thickTop="1">
      <c r="G19" s="185"/>
      <c r="H19" s="185"/>
    </row>
    <row r="20" spans="7:8" ht="15.75" customHeight="1">
      <c r="G20" s="185"/>
      <c r="H20" s="185"/>
    </row>
    <row r="21" spans="7:8" ht="15.75" customHeight="1">
      <c r="G21" s="185"/>
      <c r="H21" s="185"/>
    </row>
    <row r="22" spans="7:8" ht="15.75" customHeight="1" thickBot="1">
      <c r="G22" s="185"/>
      <c r="H22" s="185"/>
    </row>
    <row r="23" spans="7:8" ht="15.75" customHeight="1" thickTop="1" thickBot="1"/>
    <row r="24" spans="7:8" ht="15.75" customHeight="1" thickTop="1">
      <c r="G24" s="185"/>
      <c r="H24" s="185"/>
    </row>
    <row r="25" spans="7:8" ht="15.75" customHeight="1">
      <c r="G25" s="185"/>
      <c r="H25" s="185"/>
    </row>
    <row r="26" spans="7:8" ht="15.75" customHeight="1">
      <c r="G26" s="185"/>
      <c r="H26" s="185"/>
    </row>
    <row r="27" spans="7:8" ht="15.75" customHeight="1" thickBot="1">
      <c r="G27" s="185"/>
      <c r="H27" s="185"/>
    </row>
    <row r="28" spans="7:8" ht="15.75" customHeight="1" thickTop="1" thickBot="1"/>
    <row r="29" spans="7:8" ht="15.75" customHeight="1" thickTop="1">
      <c r="G29" s="185"/>
      <c r="H29" s="185"/>
    </row>
    <row r="30" spans="7:8" ht="15.75" customHeight="1">
      <c r="G30" s="185"/>
      <c r="H30" s="185"/>
    </row>
    <row r="31" spans="7:8" ht="15.75" customHeight="1">
      <c r="G31" s="185"/>
      <c r="H31" s="185"/>
    </row>
    <row r="32" spans="7:8" ht="15.75" customHeight="1" thickBot="1">
      <c r="G32" s="185"/>
      <c r="H32" s="185"/>
    </row>
    <row r="33" spans="7:8" ht="15.75" customHeight="1" thickTop="1" thickBot="1"/>
    <row r="34" spans="7:8" ht="15.75" customHeight="1" thickTop="1">
      <c r="G34" s="185"/>
      <c r="H34" s="185"/>
    </row>
    <row r="35" spans="7:8" ht="15.75" customHeight="1">
      <c r="G35" s="185"/>
      <c r="H35" s="185"/>
    </row>
    <row r="36" spans="7:8" ht="15.75" customHeight="1">
      <c r="G36" s="185"/>
      <c r="H36" s="185"/>
    </row>
    <row r="37" spans="7:8" ht="15.75" customHeight="1" thickBot="1">
      <c r="G37" s="185"/>
      <c r="H37" s="185"/>
    </row>
    <row r="38" spans="7:8" ht="15.75" customHeight="1" thickTop="1" thickBot="1"/>
    <row r="39" spans="7:8" ht="15.75" customHeight="1" thickTop="1">
      <c r="G39" s="185"/>
      <c r="H39" s="185"/>
    </row>
    <row r="40" spans="7:8" ht="15.75" customHeight="1">
      <c r="G40" s="185"/>
      <c r="H40" s="185"/>
    </row>
    <row r="41" spans="7:8" ht="15.75" customHeight="1">
      <c r="G41" s="185"/>
      <c r="H41" s="185"/>
    </row>
    <row r="42" spans="7:8" ht="15.75" customHeight="1" thickBot="1">
      <c r="G42" s="185"/>
      <c r="H42" s="185"/>
    </row>
    <row r="43" spans="7:8" ht="15.75" customHeight="1" thickTop="1"/>
    <row r="1760" spans="10:10" ht="15.75" customHeight="1">
      <c r="J1760">
        <f>E1760*-1</f>
        <v>0</v>
      </c>
    </row>
    <row r="1768" spans="2:7" ht="15.75" customHeight="1">
      <c r="E1768" t="str">
        <f>IF(D1768=0," ",E43+D1768)</f>
        <v xml:space="preserve"> </v>
      </c>
    </row>
    <row r="1769" spans="2:7" ht="15.75" customHeight="1">
      <c r="C1769" t="s">
        <v>19</v>
      </c>
      <c r="E1769">
        <f>ROUND(SUM(D9:D1768),2)</f>
        <v>0</v>
      </c>
    </row>
    <row r="1770" spans="2:7" ht="6.95" customHeight="1"/>
    <row r="1771" spans="2:7" ht="15.75" customHeight="1">
      <c r="C1771" t="s">
        <v>20</v>
      </c>
      <c r="E1771" t="str">
        <f>IFERROR(VLOOKUP(C3,#REF!,7,0),"Erro")</f>
        <v>Erro</v>
      </c>
      <c r="G1771" t="str">
        <f>IF($E$1771=$E$1769," ","DIFERENÇA, FAVOR VERIFICAR")</f>
        <v>DIFERENÇA, FAVOR VERIFICAR</v>
      </c>
    </row>
    <row r="1772" spans="2:7" ht="6.95" customHeight="1"/>
    <row r="1773" spans="2:7" ht="15.75" customHeight="1">
      <c r="B1773" t="s">
        <v>21</v>
      </c>
      <c r="C1773" t="e">
        <f>#REF!</f>
        <v>#REF!</v>
      </c>
      <c r="E1773" t="e">
        <f>#REF!</f>
        <v>#REF!</v>
      </c>
    </row>
    <row r="1774" spans="2:7" ht="6.95" customHeight="1"/>
    <row r="1775" spans="2:7" ht="15.75" customHeight="1" thickBot="1">
      <c r="B1775" t="s">
        <v>22</v>
      </c>
      <c r="C1775" t="e">
        <f>#REF!</f>
        <v>#REF!</v>
      </c>
      <c r="E1775" t="e">
        <f>#REF!</f>
        <v>#REF!</v>
      </c>
    </row>
    <row r="1777" spans="5:5" ht="15.75" customHeight="1">
      <c r="E1777" t="e">
        <f>E1771-E1769</f>
        <v>#VALUE!</v>
      </c>
    </row>
  </sheetData>
  <sheetProtection selectLockedCells="1"/>
  <mergeCells count="13">
    <mergeCell ref="C2:E2"/>
    <mergeCell ref="G2:H3"/>
    <mergeCell ref="C3:E3"/>
    <mergeCell ref="C4:E4"/>
    <mergeCell ref="G4:H7"/>
    <mergeCell ref="C5:E5"/>
    <mergeCell ref="G39:H42"/>
    <mergeCell ref="G9:H12"/>
    <mergeCell ref="G14:H17"/>
    <mergeCell ref="G19:H22"/>
    <mergeCell ref="G24:H27"/>
    <mergeCell ref="G29:H32"/>
    <mergeCell ref="G34:H37"/>
  </mergeCells>
  <conditionalFormatting sqref="G1771">
    <cfRule type="cellIs" dxfId="734" priority="1" operator="equal">
      <formula>"DIFERENÇA, FAVOR VERIFICAR"</formula>
    </cfRule>
  </conditionalFormatting>
  <hyperlinks>
    <hyperlink ref="E1" location="SUMARIO!A1" display="SUMARIO" xr:uid="{00000000-0004-0000-0100-000000000000}"/>
  </hyperlinks>
  <printOptions horizontalCentered="1"/>
  <pageMargins left="0.43307086614173229" right="0.43307086614173229" top="1.299212598425197" bottom="0.74803149606299213" header="0.51181102362204722" footer="0.31496062992125984"/>
  <pageSetup paperSize="9" scale="85" orientation="portrait" r:id="rId1"/>
  <headerFooter alignWithMargins="0">
    <oddHeader>&amp;L&amp;G&amp;C&amp;"Calibri,Negrito"
CONCILIAÇÃO CONTÁBIL&amp;R&amp;10[inserir logo aqui]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79998168889431442"/>
  </sheetPr>
  <dimension ref="A2:AD37"/>
  <sheetViews>
    <sheetView workbookViewId="0">
      <selection activeCell="J23" sqref="J23"/>
    </sheetView>
  </sheetViews>
  <sheetFormatPr defaultRowHeight="15"/>
  <cols>
    <col min="1" max="1" width="14.109375" bestFit="1" customWidth="1"/>
    <col min="2" max="2" width="35.44140625" bestFit="1" customWidth="1"/>
    <col min="4" max="4" width="7.44140625" bestFit="1" customWidth="1"/>
    <col min="5" max="5" width="9.109375" customWidth="1"/>
    <col min="8" max="8" width="9.33203125" style="1" bestFit="1" customWidth="1"/>
    <col min="9" max="30" width="9.88671875" style="1" bestFit="1" customWidth="1"/>
  </cols>
  <sheetData>
    <row r="2" spans="1:5">
      <c r="A2" t="s">
        <v>10</v>
      </c>
      <c r="B2" s="186" t="s">
        <v>32</v>
      </c>
      <c r="C2" s="185"/>
      <c r="D2" s="185"/>
      <c r="E2" s="185"/>
    </row>
    <row r="3" spans="1:5">
      <c r="A3" t="s">
        <v>12</v>
      </c>
      <c r="B3" s="187">
        <v>111010001</v>
      </c>
      <c r="C3" s="187"/>
      <c r="D3" s="187"/>
      <c r="E3" s="187"/>
    </row>
    <row r="4" spans="1:5">
      <c r="A4" t="s">
        <v>13</v>
      </c>
      <c r="B4" s="185" t="s">
        <v>62</v>
      </c>
      <c r="C4" s="185" t="e">
        <f>VLOOKUP(C6,#REF!,2,0)</f>
        <v>#REF!</v>
      </c>
      <c r="D4" s="185"/>
      <c r="E4" s="185" t="e">
        <f>VLOOKUP(E6,#REF!,2,0)</f>
        <v>#REF!</v>
      </c>
    </row>
    <row r="5" spans="1:5">
      <c r="A5" t="s">
        <v>14</v>
      </c>
      <c r="B5" s="183">
        <v>44196</v>
      </c>
      <c r="C5" s="87"/>
      <c r="D5" s="87"/>
      <c r="E5" s="87"/>
    </row>
    <row r="7" spans="1:5" ht="15.75" thickBot="1"/>
    <row r="8" spans="1:5" ht="15.75" thickBot="1">
      <c r="A8" s="8" t="s">
        <v>15</v>
      </c>
      <c r="B8" s="8" t="s">
        <v>16</v>
      </c>
      <c r="C8" s="8" t="s">
        <v>5</v>
      </c>
      <c r="D8" s="9" t="s">
        <v>6</v>
      </c>
      <c r="E8" s="9" t="s">
        <v>18</v>
      </c>
    </row>
    <row r="9" spans="1:5">
      <c r="A9" s="3">
        <v>101</v>
      </c>
      <c r="B9" s="6" t="s">
        <v>182</v>
      </c>
      <c r="C9" s="7"/>
      <c r="D9" s="2"/>
      <c r="E9" s="2">
        <v>625.25</v>
      </c>
    </row>
    <row r="10" spans="1:5">
      <c r="A10" s="3">
        <v>43861</v>
      </c>
      <c r="B10" s="6" t="s">
        <v>89</v>
      </c>
      <c r="C10" s="7"/>
      <c r="D10" s="2">
        <v>-290.91000000000003</v>
      </c>
      <c r="E10" s="2">
        <f>E9+C10+D10</f>
        <v>334.34</v>
      </c>
    </row>
    <row r="11" spans="1:5">
      <c r="A11" s="3">
        <v>43894</v>
      </c>
      <c r="B11" s="6" t="s">
        <v>88</v>
      </c>
      <c r="C11" s="7">
        <v>1000</v>
      </c>
      <c r="D11" s="2"/>
      <c r="E11" s="2">
        <f t="shared" ref="E11:E36" si="0">E10+C11+D11</f>
        <v>1334.34</v>
      </c>
    </row>
    <row r="12" spans="1:5">
      <c r="A12" s="3">
        <v>43921</v>
      </c>
      <c r="B12" s="6" t="s">
        <v>89</v>
      </c>
      <c r="C12" s="7"/>
      <c r="D12" s="2">
        <v>-920.1</v>
      </c>
      <c r="E12" s="2">
        <f t="shared" si="0"/>
        <v>414.2399999999999</v>
      </c>
    </row>
    <row r="13" spans="1:5">
      <c r="A13" s="3">
        <v>44104</v>
      </c>
      <c r="B13" s="6" t="s">
        <v>89</v>
      </c>
      <c r="C13" s="7"/>
      <c r="D13" s="2">
        <v>-226</v>
      </c>
      <c r="E13" s="2">
        <f t="shared" si="0"/>
        <v>188.2399999999999</v>
      </c>
    </row>
    <row r="14" spans="1:5">
      <c r="A14" s="3">
        <v>44135</v>
      </c>
      <c r="B14" s="6" t="s">
        <v>410</v>
      </c>
      <c r="C14" s="7">
        <v>500</v>
      </c>
      <c r="D14" s="2"/>
      <c r="E14" s="2">
        <f>E13+C14+D14</f>
        <v>688.2399999999999</v>
      </c>
    </row>
    <row r="15" spans="1:5">
      <c r="A15" s="3">
        <v>44135</v>
      </c>
      <c r="B15" s="6" t="s">
        <v>89</v>
      </c>
      <c r="C15" s="7"/>
      <c r="D15" s="2">
        <v>-660.23</v>
      </c>
      <c r="E15" s="2">
        <f t="shared" si="0"/>
        <v>28.009999999999877</v>
      </c>
    </row>
    <row r="16" spans="1:5">
      <c r="A16" s="3">
        <v>44165</v>
      </c>
      <c r="B16" s="6" t="s">
        <v>89</v>
      </c>
      <c r="C16" s="7"/>
      <c r="D16" s="2">
        <v>-140.80000000000001</v>
      </c>
      <c r="E16" s="2">
        <f t="shared" si="0"/>
        <v>-112.79000000000013</v>
      </c>
    </row>
    <row r="17" spans="1:5">
      <c r="A17" s="3">
        <v>44196</v>
      </c>
      <c r="B17" s="6" t="s">
        <v>410</v>
      </c>
      <c r="C17" s="7">
        <v>300</v>
      </c>
      <c r="D17" s="2"/>
      <c r="E17" s="2">
        <f t="shared" si="0"/>
        <v>187.20999999999987</v>
      </c>
    </row>
    <row r="18" spans="1:5">
      <c r="A18" s="3">
        <v>44196</v>
      </c>
      <c r="B18" s="6" t="s">
        <v>89</v>
      </c>
      <c r="C18" s="7"/>
      <c r="D18" s="2">
        <v>-300</v>
      </c>
      <c r="E18" s="2">
        <f t="shared" si="0"/>
        <v>-112.79000000000013</v>
      </c>
    </row>
    <row r="19" spans="1:5">
      <c r="A19" s="3">
        <v>44196</v>
      </c>
      <c r="B19" s="6" t="s">
        <v>453</v>
      </c>
      <c r="C19" s="7">
        <v>277.56</v>
      </c>
      <c r="D19" s="2"/>
      <c r="E19" s="2">
        <f t="shared" si="0"/>
        <v>164.76999999999987</v>
      </c>
    </row>
    <row r="20" spans="1:5">
      <c r="A20" s="3"/>
      <c r="B20" s="6"/>
      <c r="C20" s="7"/>
      <c r="D20" s="2"/>
      <c r="E20" s="2">
        <f t="shared" si="0"/>
        <v>164.76999999999987</v>
      </c>
    </row>
    <row r="21" spans="1:5">
      <c r="A21" s="3"/>
      <c r="B21" s="6"/>
      <c r="C21" s="7"/>
      <c r="D21" s="2"/>
      <c r="E21" s="2">
        <f t="shared" si="0"/>
        <v>164.76999999999987</v>
      </c>
    </row>
    <row r="22" spans="1:5">
      <c r="A22" s="3"/>
      <c r="B22" s="6"/>
      <c r="C22" s="7"/>
      <c r="D22" s="2"/>
      <c r="E22" s="2">
        <f t="shared" si="0"/>
        <v>164.76999999999987</v>
      </c>
    </row>
    <row r="23" spans="1:5">
      <c r="A23" s="3"/>
      <c r="B23" s="6"/>
      <c r="C23" s="7"/>
      <c r="D23" s="2"/>
      <c r="E23" s="2">
        <f t="shared" si="0"/>
        <v>164.76999999999987</v>
      </c>
    </row>
    <row r="24" spans="1:5">
      <c r="A24" s="3"/>
      <c r="B24" s="6"/>
      <c r="C24" s="7"/>
      <c r="D24" s="2"/>
      <c r="E24" s="2">
        <f t="shared" si="0"/>
        <v>164.76999999999987</v>
      </c>
    </row>
    <row r="25" spans="1:5">
      <c r="A25" s="3"/>
      <c r="B25" s="6"/>
      <c r="C25" s="7"/>
      <c r="D25" s="2"/>
      <c r="E25" s="2">
        <f t="shared" si="0"/>
        <v>164.76999999999987</v>
      </c>
    </row>
    <row r="26" spans="1:5">
      <c r="A26" s="3"/>
      <c r="B26" s="6"/>
      <c r="C26" s="7"/>
      <c r="D26" s="2"/>
      <c r="E26" s="2">
        <f t="shared" si="0"/>
        <v>164.76999999999987</v>
      </c>
    </row>
    <row r="27" spans="1:5">
      <c r="A27" s="3"/>
      <c r="B27" s="6"/>
      <c r="C27" s="7"/>
      <c r="D27" s="2"/>
      <c r="E27" s="2">
        <f t="shared" si="0"/>
        <v>164.76999999999987</v>
      </c>
    </row>
    <row r="28" spans="1:5">
      <c r="A28" s="3"/>
      <c r="B28" s="6"/>
      <c r="C28" s="7"/>
      <c r="D28" s="2"/>
      <c r="E28" s="2">
        <f t="shared" si="0"/>
        <v>164.76999999999987</v>
      </c>
    </row>
    <row r="29" spans="1:5">
      <c r="A29" s="3"/>
      <c r="B29" s="6"/>
      <c r="C29" s="7"/>
      <c r="D29" s="2"/>
      <c r="E29" s="2">
        <f t="shared" si="0"/>
        <v>164.76999999999987</v>
      </c>
    </row>
    <row r="30" spans="1:5">
      <c r="A30" s="3"/>
      <c r="B30" s="6"/>
      <c r="C30" s="7"/>
      <c r="D30" s="2"/>
      <c r="E30" s="2">
        <f t="shared" si="0"/>
        <v>164.76999999999987</v>
      </c>
    </row>
    <row r="31" spans="1:5">
      <c r="A31" s="3"/>
      <c r="B31" s="6"/>
      <c r="C31" s="7"/>
      <c r="D31" s="2"/>
      <c r="E31" s="2">
        <f t="shared" si="0"/>
        <v>164.76999999999987</v>
      </c>
    </row>
    <row r="32" spans="1:5">
      <c r="A32" s="3"/>
      <c r="B32" s="6"/>
      <c r="C32" s="7"/>
      <c r="D32" s="2"/>
      <c r="E32" s="2">
        <f t="shared" si="0"/>
        <v>164.76999999999987</v>
      </c>
    </row>
    <row r="33" spans="1:5">
      <c r="A33" s="3"/>
      <c r="B33" s="6"/>
      <c r="C33" s="7"/>
      <c r="D33" s="2"/>
      <c r="E33" s="2">
        <f t="shared" si="0"/>
        <v>164.76999999999987</v>
      </c>
    </row>
    <row r="34" spans="1:5">
      <c r="A34" s="3"/>
      <c r="B34" s="6"/>
      <c r="C34" s="7"/>
      <c r="D34" s="2"/>
      <c r="E34" s="2">
        <f t="shared" si="0"/>
        <v>164.76999999999987</v>
      </c>
    </row>
    <row r="35" spans="1:5">
      <c r="A35" s="3"/>
      <c r="B35" s="6"/>
      <c r="C35" s="7"/>
      <c r="D35" s="2"/>
      <c r="E35" s="2">
        <f t="shared" si="0"/>
        <v>164.76999999999987</v>
      </c>
    </row>
    <row r="36" spans="1:5" ht="15.75" thickBot="1">
      <c r="A36" s="3"/>
      <c r="B36" s="6"/>
      <c r="C36" s="7"/>
      <c r="D36" s="2"/>
      <c r="E36" s="2">
        <f t="shared" si="0"/>
        <v>164.76999999999987</v>
      </c>
    </row>
    <row r="37" spans="1:5" ht="16.5" thickBot="1">
      <c r="A37" s="4"/>
      <c r="B37" s="12" t="s">
        <v>19</v>
      </c>
      <c r="C37" s="13"/>
      <c r="D37" s="14"/>
      <c r="E37" s="41">
        <f>E36</f>
        <v>164.76999999999987</v>
      </c>
    </row>
  </sheetData>
  <mergeCells count="3">
    <mergeCell ref="B2:E2"/>
    <mergeCell ref="B3:E3"/>
    <mergeCell ref="B4:E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I35"/>
  <sheetViews>
    <sheetView showGridLines="0" workbookViewId="0">
      <selection activeCell="B5" sqref="B5"/>
    </sheetView>
  </sheetViews>
  <sheetFormatPr defaultRowHeight="15"/>
  <cols>
    <col min="1" max="1" width="15" customWidth="1"/>
    <col min="2" max="2" width="39.21875" customWidth="1"/>
    <col min="5" max="5" width="9.6640625" bestFit="1" customWidth="1"/>
    <col min="9" max="9" width="12.109375" bestFit="1" customWidth="1"/>
  </cols>
  <sheetData>
    <row r="2" spans="1:5">
      <c r="A2" t="s">
        <v>10</v>
      </c>
      <c r="B2" s="16" t="s">
        <v>32</v>
      </c>
    </row>
    <row r="3" spans="1:5">
      <c r="A3" t="s">
        <v>12</v>
      </c>
      <c r="B3" s="187">
        <v>111020001</v>
      </c>
      <c r="C3" s="187"/>
      <c r="D3" s="187"/>
    </row>
    <row r="4" spans="1:5">
      <c r="A4" t="s">
        <v>13</v>
      </c>
      <c r="B4" s="187" t="s">
        <v>33</v>
      </c>
      <c r="C4" s="187"/>
      <c r="D4" s="187"/>
    </row>
    <row r="5" spans="1:5">
      <c r="A5" t="s">
        <v>14</v>
      </c>
      <c r="B5" s="183">
        <v>44196</v>
      </c>
      <c r="C5" s="86"/>
      <c r="D5" s="86"/>
    </row>
    <row r="7" spans="1:5" ht="15.75">
      <c r="A7" s="17" t="s">
        <v>98</v>
      </c>
      <c r="E7" s="18">
        <v>10</v>
      </c>
    </row>
    <row r="8" spans="1:5">
      <c r="E8" s="19"/>
    </row>
    <row r="9" spans="1:5" ht="15.75">
      <c r="A9" s="17" t="s">
        <v>24</v>
      </c>
      <c r="E9" s="18">
        <v>0</v>
      </c>
    </row>
    <row r="10" spans="1:5" ht="15.75">
      <c r="A10" s="20" t="s">
        <v>25</v>
      </c>
      <c r="B10" s="20" t="s">
        <v>26</v>
      </c>
      <c r="C10" s="20" t="s">
        <v>27</v>
      </c>
      <c r="D10" s="21"/>
      <c r="E10" s="18"/>
    </row>
    <row r="11" spans="1:5">
      <c r="A11" s="22"/>
      <c r="B11" s="22"/>
      <c r="C11" s="22"/>
      <c r="E11" s="19"/>
    </row>
    <row r="12" spans="1:5">
      <c r="A12" s="22"/>
      <c r="B12" s="22"/>
      <c r="C12" s="22"/>
      <c r="E12" s="19"/>
    </row>
    <row r="13" spans="1:5">
      <c r="A13" s="22"/>
      <c r="B13" s="22"/>
      <c r="C13" s="22"/>
      <c r="E13" s="19"/>
    </row>
    <row r="14" spans="1:5">
      <c r="E14" s="19"/>
    </row>
    <row r="15" spans="1:5" ht="15.75">
      <c r="A15" s="21" t="s">
        <v>28</v>
      </c>
      <c r="E15" s="18">
        <v>0</v>
      </c>
    </row>
    <row r="16" spans="1:5" ht="15.75">
      <c r="A16" s="20" t="s">
        <v>25</v>
      </c>
      <c r="B16" s="20" t="s">
        <v>26</v>
      </c>
      <c r="C16" s="20" t="s">
        <v>27</v>
      </c>
      <c r="D16" s="21"/>
      <c r="E16" s="18"/>
    </row>
    <row r="17" spans="1:9">
      <c r="A17" s="22"/>
      <c r="B17" s="22"/>
      <c r="C17" s="22"/>
      <c r="E17" s="19"/>
    </row>
    <row r="18" spans="1:9">
      <c r="A18" s="22"/>
      <c r="B18" s="22"/>
      <c r="C18" s="22"/>
      <c r="E18" s="19"/>
    </row>
    <row r="19" spans="1:9">
      <c r="A19" s="22"/>
      <c r="B19" s="22"/>
      <c r="C19" s="22"/>
      <c r="E19" s="19"/>
    </row>
    <row r="20" spans="1:9">
      <c r="E20" s="19"/>
    </row>
    <row r="21" spans="1:9" ht="15.75">
      <c r="A21" s="21" t="s">
        <v>29</v>
      </c>
      <c r="E21" s="18">
        <v>0</v>
      </c>
    </row>
    <row r="22" spans="1:9" ht="15.75">
      <c r="A22" s="20" t="s">
        <v>25</v>
      </c>
      <c r="B22" s="20" t="s">
        <v>26</v>
      </c>
      <c r="C22" s="20" t="s">
        <v>27</v>
      </c>
      <c r="D22" s="21"/>
      <c r="E22" s="18"/>
    </row>
    <row r="23" spans="1:9">
      <c r="A23" s="22"/>
      <c r="B23" s="22"/>
      <c r="C23" s="22"/>
      <c r="E23" s="19"/>
    </row>
    <row r="24" spans="1:9">
      <c r="A24" s="22"/>
      <c r="B24" s="22"/>
      <c r="C24" s="22"/>
      <c r="E24" s="19"/>
    </row>
    <row r="25" spans="1:9">
      <c r="A25" s="22"/>
      <c r="B25" s="22"/>
      <c r="C25" s="22"/>
      <c r="E25" s="19"/>
    </row>
    <row r="26" spans="1:9">
      <c r="E26" s="19"/>
    </row>
    <row r="27" spans="1:9" ht="15.75">
      <c r="A27" s="21" t="s">
        <v>30</v>
      </c>
      <c r="E27" s="18">
        <v>0</v>
      </c>
    </row>
    <row r="28" spans="1:9" ht="15.75">
      <c r="A28" s="20" t="s">
        <v>25</v>
      </c>
      <c r="B28" s="20" t="s">
        <v>26</v>
      </c>
      <c r="C28" s="20" t="s">
        <v>27</v>
      </c>
      <c r="D28" s="21"/>
      <c r="E28" s="18"/>
    </row>
    <row r="29" spans="1:9">
      <c r="A29" s="22"/>
      <c r="B29" s="22"/>
      <c r="C29" s="22"/>
      <c r="E29" s="19"/>
    </row>
    <row r="30" spans="1:9">
      <c r="A30" s="22"/>
      <c r="B30" s="22"/>
      <c r="C30" s="22"/>
      <c r="E30" s="19"/>
    </row>
    <row r="31" spans="1:9">
      <c r="A31" s="22"/>
      <c r="B31" s="22"/>
      <c r="C31" s="22"/>
      <c r="E31" s="19"/>
      <c r="I31" s="19"/>
    </row>
    <row r="32" spans="1:9">
      <c r="E32" s="19"/>
    </row>
    <row r="33" spans="1:5" ht="15.75">
      <c r="A33" s="21" t="s">
        <v>31</v>
      </c>
      <c r="B33" s="21"/>
      <c r="C33" s="21"/>
      <c r="D33" s="21"/>
      <c r="E33" s="18">
        <f>E7-E9+E15+E27-E21</f>
        <v>10</v>
      </c>
    </row>
    <row r="34" spans="1:5">
      <c r="E34" s="19"/>
    </row>
    <row r="35" spans="1:5" ht="15.75">
      <c r="A35" s="21" t="s">
        <v>99</v>
      </c>
      <c r="B35" s="21"/>
      <c r="C35" s="21"/>
      <c r="D35" s="21"/>
      <c r="E35" s="18">
        <f>E33</f>
        <v>10</v>
      </c>
    </row>
  </sheetData>
  <mergeCells count="2">
    <mergeCell ref="B3:D3"/>
    <mergeCell ref="B4:D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1E8F6-4427-41FA-8B32-17E5A0A9D439}">
  <dimension ref="A1:E34"/>
  <sheetViews>
    <sheetView workbookViewId="0">
      <selection activeCell="B4" sqref="B4"/>
    </sheetView>
  </sheetViews>
  <sheetFormatPr defaultRowHeight="15"/>
  <cols>
    <col min="1" max="1" width="11.44140625" customWidth="1"/>
    <col min="2" max="2" width="40.5546875" bestFit="1" customWidth="1"/>
    <col min="5" max="5" width="9.109375" bestFit="1" customWidth="1"/>
  </cols>
  <sheetData>
    <row r="1" spans="1:5">
      <c r="A1" s="117" t="s">
        <v>10</v>
      </c>
      <c r="B1" s="118" t="s">
        <v>32</v>
      </c>
      <c r="C1" s="117"/>
      <c r="D1" s="117"/>
      <c r="E1" s="117"/>
    </row>
    <row r="2" spans="1:5">
      <c r="A2" s="117" t="s">
        <v>12</v>
      </c>
      <c r="B2" s="187">
        <v>111020003</v>
      </c>
      <c r="C2" s="187"/>
      <c r="D2" s="187"/>
      <c r="E2" s="117"/>
    </row>
    <row r="3" spans="1:5">
      <c r="A3" s="117" t="s">
        <v>13</v>
      </c>
      <c r="B3" s="187" t="s">
        <v>170</v>
      </c>
      <c r="C3" s="187"/>
      <c r="D3" s="187"/>
      <c r="E3" s="117"/>
    </row>
    <row r="4" spans="1:5">
      <c r="A4" s="117" t="s">
        <v>14</v>
      </c>
      <c r="B4" s="183">
        <v>44196</v>
      </c>
      <c r="C4" s="183"/>
      <c r="D4" s="183"/>
      <c r="E4" s="117"/>
    </row>
    <row r="5" spans="1:5">
      <c r="A5" s="117"/>
      <c r="B5" s="117"/>
      <c r="C5" s="117"/>
      <c r="D5" s="117"/>
      <c r="E5" s="117"/>
    </row>
    <row r="6" spans="1:5" ht="15.75">
      <c r="A6" s="17" t="s">
        <v>98</v>
      </c>
      <c r="B6" s="117"/>
      <c r="C6" s="117"/>
      <c r="D6" s="117"/>
      <c r="E6" s="18">
        <v>0</v>
      </c>
    </row>
    <row r="7" spans="1:5">
      <c r="A7" s="117"/>
      <c r="B7" s="117"/>
      <c r="C7" s="117"/>
      <c r="D7" s="117"/>
      <c r="E7" s="19"/>
    </row>
    <row r="8" spans="1:5" ht="15.75">
      <c r="A8" s="17" t="s">
        <v>24</v>
      </c>
      <c r="B8" s="117"/>
      <c r="C8" s="117"/>
      <c r="D8" s="117"/>
      <c r="E8" s="18">
        <v>0</v>
      </c>
    </row>
    <row r="9" spans="1:5" ht="15.75">
      <c r="A9" s="20" t="s">
        <v>25</v>
      </c>
      <c r="B9" s="20" t="s">
        <v>26</v>
      </c>
      <c r="C9" s="20" t="s">
        <v>27</v>
      </c>
      <c r="D9" s="21"/>
      <c r="E9" s="18"/>
    </row>
    <row r="10" spans="1:5">
      <c r="A10" s="22"/>
      <c r="B10" s="22"/>
      <c r="C10" s="22"/>
      <c r="D10" s="117"/>
      <c r="E10" s="19"/>
    </row>
    <row r="11" spans="1:5">
      <c r="A11" s="22"/>
      <c r="B11" s="22"/>
      <c r="C11" s="22"/>
      <c r="D11" s="117"/>
      <c r="E11" s="19"/>
    </row>
    <row r="12" spans="1:5">
      <c r="A12" s="22"/>
      <c r="B12" s="22"/>
      <c r="C12" s="22"/>
      <c r="D12" s="117"/>
      <c r="E12" s="19"/>
    </row>
    <row r="13" spans="1:5">
      <c r="A13" s="117"/>
      <c r="B13" s="117"/>
      <c r="C13" s="117"/>
      <c r="D13" s="117"/>
      <c r="E13" s="19"/>
    </row>
    <row r="14" spans="1:5" ht="15.75">
      <c r="A14" s="21" t="s">
        <v>28</v>
      </c>
      <c r="B14" s="117"/>
      <c r="C14" s="117"/>
      <c r="D14" s="117"/>
      <c r="E14" s="18">
        <v>0</v>
      </c>
    </row>
    <row r="15" spans="1:5" ht="15.75">
      <c r="A15" s="20" t="s">
        <v>25</v>
      </c>
      <c r="B15" s="20" t="s">
        <v>26</v>
      </c>
      <c r="C15" s="20" t="s">
        <v>27</v>
      </c>
      <c r="D15" s="21"/>
      <c r="E15" s="18"/>
    </row>
    <row r="16" spans="1:5">
      <c r="A16" s="22"/>
      <c r="B16" s="22"/>
      <c r="C16" s="22"/>
      <c r="D16" s="117"/>
      <c r="E16" s="19"/>
    </row>
    <row r="17" spans="1:5">
      <c r="A17" s="22"/>
      <c r="B17" s="22"/>
      <c r="C17" s="22"/>
      <c r="D17" s="117"/>
      <c r="E17" s="19"/>
    </row>
    <row r="18" spans="1:5">
      <c r="A18" s="22"/>
      <c r="B18" s="22"/>
      <c r="C18" s="22"/>
      <c r="D18" s="117"/>
      <c r="E18" s="19"/>
    </row>
    <row r="19" spans="1:5">
      <c r="A19" s="117"/>
      <c r="B19" s="117"/>
      <c r="C19" s="117"/>
      <c r="D19" s="117"/>
      <c r="E19" s="19"/>
    </row>
    <row r="20" spans="1:5" ht="15.75">
      <c r="A20" s="21" t="s">
        <v>29</v>
      </c>
      <c r="B20" s="117"/>
      <c r="C20" s="117"/>
      <c r="D20" s="117"/>
      <c r="E20" s="18">
        <v>0</v>
      </c>
    </row>
    <row r="21" spans="1:5" ht="15.75">
      <c r="A21" s="20" t="s">
        <v>25</v>
      </c>
      <c r="B21" s="20" t="s">
        <v>26</v>
      </c>
      <c r="C21" s="20" t="s">
        <v>27</v>
      </c>
      <c r="D21" s="21"/>
      <c r="E21" s="18"/>
    </row>
    <row r="22" spans="1:5">
      <c r="A22" s="22"/>
      <c r="B22" s="22"/>
      <c r="C22" s="22"/>
      <c r="D22" s="117"/>
      <c r="E22" s="19"/>
    </row>
    <row r="23" spans="1:5">
      <c r="A23" s="22"/>
      <c r="B23" s="22"/>
      <c r="C23" s="22"/>
      <c r="D23" s="117"/>
      <c r="E23" s="19"/>
    </row>
    <row r="24" spans="1:5">
      <c r="A24" s="22"/>
      <c r="B24" s="22"/>
      <c r="C24" s="22"/>
      <c r="D24" s="117"/>
      <c r="E24" s="19"/>
    </row>
    <row r="25" spans="1:5">
      <c r="A25" s="117"/>
      <c r="B25" s="117"/>
      <c r="C25" s="117"/>
      <c r="D25" s="117"/>
      <c r="E25" s="19"/>
    </row>
    <row r="26" spans="1:5" ht="15.75">
      <c r="A26" s="21" t="s">
        <v>30</v>
      </c>
      <c r="B26" s="117"/>
      <c r="C26" s="117"/>
      <c r="D26" s="117"/>
      <c r="E26" s="18">
        <v>0</v>
      </c>
    </row>
    <row r="27" spans="1:5" ht="15.75">
      <c r="A27" s="20" t="s">
        <v>25</v>
      </c>
      <c r="B27" s="20" t="s">
        <v>26</v>
      </c>
      <c r="C27" s="20" t="s">
        <v>27</v>
      </c>
      <c r="D27" s="21"/>
      <c r="E27" s="18"/>
    </row>
    <row r="28" spans="1:5">
      <c r="A28" s="22"/>
      <c r="B28" s="22"/>
      <c r="C28" s="22"/>
      <c r="D28" s="117"/>
      <c r="E28" s="19"/>
    </row>
    <row r="29" spans="1:5">
      <c r="A29" s="22"/>
      <c r="B29" s="22"/>
      <c r="C29" s="22"/>
      <c r="D29" s="117"/>
      <c r="E29" s="19"/>
    </row>
    <row r="30" spans="1:5">
      <c r="A30" s="22"/>
      <c r="B30" s="22"/>
      <c r="C30" s="22"/>
      <c r="D30" s="117"/>
      <c r="E30" s="19"/>
    </row>
    <row r="31" spans="1:5">
      <c r="A31" s="117"/>
      <c r="B31" s="117"/>
      <c r="C31" s="117"/>
      <c r="D31" s="117"/>
      <c r="E31" s="19"/>
    </row>
    <row r="32" spans="1:5" ht="15.75">
      <c r="A32" s="21" t="s">
        <v>31</v>
      </c>
      <c r="B32" s="21"/>
      <c r="C32" s="21"/>
      <c r="D32" s="21"/>
      <c r="E32" s="18">
        <f>E6-E8+E14+E26-E20</f>
        <v>0</v>
      </c>
    </row>
    <row r="33" spans="1:5">
      <c r="A33" s="117"/>
      <c r="B33" s="117"/>
      <c r="C33" s="117"/>
      <c r="D33" s="117"/>
      <c r="E33" s="19"/>
    </row>
    <row r="34" spans="1:5" ht="15.75">
      <c r="A34" s="21" t="s">
        <v>99</v>
      </c>
      <c r="B34" s="21"/>
      <c r="C34" s="21"/>
      <c r="D34" s="21"/>
      <c r="E34" s="18">
        <f>E32</f>
        <v>0</v>
      </c>
    </row>
  </sheetData>
  <mergeCells count="2">
    <mergeCell ref="B2:D2"/>
    <mergeCell ref="B3:D3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E35"/>
  <sheetViews>
    <sheetView showGridLines="0" topLeftCell="A4" workbookViewId="0">
      <selection activeCell="B5" sqref="B5"/>
    </sheetView>
  </sheetViews>
  <sheetFormatPr defaultRowHeight="15"/>
  <cols>
    <col min="1" max="1" width="15" customWidth="1"/>
    <col min="2" max="2" width="39.21875" customWidth="1"/>
    <col min="5" max="5" width="9.88671875" bestFit="1" customWidth="1"/>
  </cols>
  <sheetData>
    <row r="2" spans="1:5">
      <c r="A2" t="s">
        <v>10</v>
      </c>
      <c r="B2" s="16" t="s">
        <v>32</v>
      </c>
    </row>
    <row r="3" spans="1:5">
      <c r="A3" t="s">
        <v>12</v>
      </c>
      <c r="B3" s="187">
        <v>111030001</v>
      </c>
      <c r="C3" s="187"/>
      <c r="D3" s="187"/>
    </row>
    <row r="4" spans="1:5">
      <c r="A4" t="s">
        <v>13</v>
      </c>
      <c r="B4" s="187" t="s">
        <v>33</v>
      </c>
      <c r="C4" s="187"/>
      <c r="D4" s="187"/>
    </row>
    <row r="5" spans="1:5">
      <c r="A5" t="s">
        <v>14</v>
      </c>
      <c r="B5" s="183">
        <v>44196</v>
      </c>
      <c r="C5" s="183"/>
      <c r="D5" s="183"/>
    </row>
    <row r="7" spans="1:5" ht="15.75">
      <c r="A7" s="17" t="s">
        <v>98</v>
      </c>
      <c r="E7" s="18">
        <v>65407.68</v>
      </c>
    </row>
    <row r="8" spans="1:5">
      <c r="E8" s="19"/>
    </row>
    <row r="9" spans="1:5" ht="15.75">
      <c r="A9" s="17" t="s">
        <v>24</v>
      </c>
      <c r="E9" s="18"/>
    </row>
    <row r="10" spans="1:5" ht="15.75">
      <c r="A10" s="20" t="s">
        <v>25</v>
      </c>
      <c r="B10" s="20" t="s">
        <v>26</v>
      </c>
      <c r="C10" s="20" t="s">
        <v>27</v>
      </c>
      <c r="D10" s="21"/>
      <c r="E10" s="18"/>
    </row>
    <row r="11" spans="1:5">
      <c r="A11" s="22"/>
      <c r="B11" s="22"/>
      <c r="C11" s="22"/>
      <c r="E11" s="19"/>
    </row>
    <row r="12" spans="1:5">
      <c r="A12" s="22"/>
      <c r="B12" s="22"/>
      <c r="C12" s="22"/>
      <c r="E12" s="19"/>
    </row>
    <row r="13" spans="1:5" ht="15.75">
      <c r="A13" s="22"/>
      <c r="B13" s="22"/>
      <c r="C13" s="22"/>
      <c r="E13" s="18">
        <f>C13</f>
        <v>0</v>
      </c>
    </row>
    <row r="14" spans="1:5">
      <c r="E14" s="19"/>
    </row>
    <row r="15" spans="1:5" ht="15.75">
      <c r="A15" s="21" t="s">
        <v>28</v>
      </c>
    </row>
    <row r="16" spans="1:5" ht="15.75">
      <c r="A16" s="20" t="s">
        <v>25</v>
      </c>
      <c r="B16" s="20" t="s">
        <v>26</v>
      </c>
      <c r="C16" s="20" t="s">
        <v>27</v>
      </c>
      <c r="D16" s="21"/>
      <c r="E16" s="18"/>
    </row>
    <row r="17" spans="1:5">
      <c r="A17" s="22"/>
      <c r="B17" s="22"/>
      <c r="C17" s="22"/>
      <c r="E17" s="19"/>
    </row>
    <row r="18" spans="1:5">
      <c r="A18" s="22"/>
      <c r="B18" s="22"/>
      <c r="C18" s="22"/>
      <c r="E18" s="19"/>
    </row>
    <row r="19" spans="1:5" ht="15.75">
      <c r="A19" s="22"/>
      <c r="B19" s="22"/>
      <c r="C19" s="22"/>
      <c r="E19" s="18">
        <f>C19</f>
        <v>0</v>
      </c>
    </row>
    <row r="20" spans="1:5">
      <c r="E20" s="19"/>
    </row>
    <row r="21" spans="1:5" ht="15.75">
      <c r="A21" s="21" t="s">
        <v>29</v>
      </c>
    </row>
    <row r="22" spans="1:5" ht="15.75">
      <c r="A22" s="20" t="s">
        <v>25</v>
      </c>
      <c r="B22" s="20" t="s">
        <v>26</v>
      </c>
      <c r="C22" s="20" t="s">
        <v>27</v>
      </c>
      <c r="D22" s="21"/>
      <c r="E22" s="18"/>
    </row>
    <row r="23" spans="1:5">
      <c r="A23" s="22"/>
      <c r="B23" s="22"/>
      <c r="C23" s="22"/>
      <c r="E23" s="19"/>
    </row>
    <row r="24" spans="1:5">
      <c r="A24" s="22"/>
      <c r="B24" s="22"/>
      <c r="C24" s="22"/>
      <c r="E24" s="19"/>
    </row>
    <row r="25" spans="1:5" ht="15.75">
      <c r="A25" s="22"/>
      <c r="B25" s="22"/>
      <c r="C25" s="22"/>
      <c r="E25" s="18">
        <f>C25</f>
        <v>0</v>
      </c>
    </row>
    <row r="26" spans="1:5">
      <c r="E26" s="19"/>
    </row>
    <row r="27" spans="1:5" ht="15.75">
      <c r="A27" s="21" t="s">
        <v>30</v>
      </c>
    </row>
    <row r="28" spans="1:5" ht="15.75">
      <c r="A28" s="20" t="s">
        <v>25</v>
      </c>
      <c r="B28" s="20" t="s">
        <v>26</v>
      </c>
      <c r="C28" s="20" t="s">
        <v>27</v>
      </c>
      <c r="D28" s="21"/>
      <c r="E28" s="18"/>
    </row>
    <row r="29" spans="1:5">
      <c r="A29" s="22"/>
      <c r="B29" s="22"/>
      <c r="C29" s="22"/>
      <c r="E29" s="19"/>
    </row>
    <row r="30" spans="1:5">
      <c r="A30" s="22"/>
      <c r="B30" s="22"/>
      <c r="C30" s="22"/>
      <c r="E30" s="19"/>
    </row>
    <row r="31" spans="1:5" ht="15.75">
      <c r="A31" s="22"/>
      <c r="B31" s="22"/>
      <c r="C31" s="22"/>
      <c r="E31" s="18">
        <f>C31</f>
        <v>0</v>
      </c>
    </row>
    <row r="32" spans="1:5">
      <c r="E32" s="19"/>
    </row>
    <row r="33" spans="1:5" ht="15.75">
      <c r="A33" s="21" t="s">
        <v>31</v>
      </c>
      <c r="B33" s="21"/>
      <c r="C33" s="21"/>
      <c r="D33" s="21"/>
      <c r="E33" s="18">
        <f>E7-E13+E19+E25-E31</f>
        <v>65407.68</v>
      </c>
    </row>
    <row r="34" spans="1:5">
      <c r="E34" s="19"/>
    </row>
    <row r="35" spans="1:5" ht="15.75">
      <c r="A35" s="21" t="s">
        <v>99</v>
      </c>
      <c r="B35" s="21"/>
      <c r="C35" s="21"/>
      <c r="D35" s="21"/>
      <c r="E35" s="18">
        <f>E33</f>
        <v>65407.68</v>
      </c>
    </row>
  </sheetData>
  <mergeCells count="2">
    <mergeCell ref="B3:D3"/>
    <mergeCell ref="B4:D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97559-0A58-4801-895F-BF0F7593DB0D}">
  <dimension ref="A2:E35"/>
  <sheetViews>
    <sheetView showGridLines="0" workbookViewId="0">
      <selection activeCell="B5" sqref="B5"/>
    </sheetView>
  </sheetViews>
  <sheetFormatPr defaultRowHeight="15"/>
  <cols>
    <col min="1" max="1" width="15" style="94" customWidth="1"/>
    <col min="2" max="2" width="39.21875" style="94" customWidth="1"/>
    <col min="3" max="4" width="8.88671875" style="94"/>
    <col min="5" max="5" width="9.88671875" style="94" bestFit="1" customWidth="1"/>
    <col min="6" max="16384" width="8.88671875" style="94"/>
  </cols>
  <sheetData>
    <row r="2" spans="1:5">
      <c r="A2" s="94" t="s">
        <v>10</v>
      </c>
      <c r="B2" s="95" t="s">
        <v>32</v>
      </c>
    </row>
    <row r="3" spans="1:5">
      <c r="A3" s="94" t="s">
        <v>12</v>
      </c>
      <c r="B3" s="187">
        <v>111030004</v>
      </c>
      <c r="C3" s="187"/>
      <c r="D3" s="187"/>
    </row>
    <row r="4" spans="1:5">
      <c r="A4" s="94" t="s">
        <v>13</v>
      </c>
      <c r="B4" s="187" t="s">
        <v>33</v>
      </c>
      <c r="C4" s="187"/>
      <c r="D4" s="187"/>
    </row>
    <row r="5" spans="1:5">
      <c r="A5" s="94" t="s">
        <v>14</v>
      </c>
      <c r="B5" s="183">
        <v>44196</v>
      </c>
      <c r="C5" s="183"/>
      <c r="D5" s="183"/>
    </row>
    <row r="7" spans="1:5" ht="15.75">
      <c r="A7" s="17" t="s">
        <v>98</v>
      </c>
      <c r="E7" s="18">
        <v>0</v>
      </c>
    </row>
    <row r="8" spans="1:5">
      <c r="E8" s="19"/>
    </row>
    <row r="9" spans="1:5" ht="15.75">
      <c r="A9" s="17" t="s">
        <v>24</v>
      </c>
      <c r="E9" s="18"/>
    </row>
    <row r="10" spans="1:5" ht="15.75">
      <c r="A10" s="20" t="s">
        <v>25</v>
      </c>
      <c r="B10" s="20" t="s">
        <v>26</v>
      </c>
      <c r="C10" s="20" t="s">
        <v>27</v>
      </c>
      <c r="D10" s="21"/>
      <c r="E10" s="18"/>
    </row>
    <row r="11" spans="1:5">
      <c r="A11" s="22"/>
      <c r="B11" s="22"/>
      <c r="C11" s="22"/>
      <c r="E11" s="19"/>
    </row>
    <row r="12" spans="1:5">
      <c r="A12" s="22"/>
      <c r="B12" s="22"/>
      <c r="C12" s="22"/>
      <c r="E12" s="19"/>
    </row>
    <row r="13" spans="1:5" ht="15.75">
      <c r="A13" s="22"/>
      <c r="B13" s="22"/>
      <c r="C13" s="22"/>
      <c r="E13" s="18">
        <f>C13</f>
        <v>0</v>
      </c>
    </row>
    <row r="14" spans="1:5">
      <c r="E14" s="19"/>
    </row>
    <row r="15" spans="1:5" ht="15.75">
      <c r="A15" s="21" t="s">
        <v>28</v>
      </c>
    </row>
    <row r="16" spans="1:5" ht="15.75">
      <c r="A16" s="20" t="s">
        <v>25</v>
      </c>
      <c r="B16" s="20" t="s">
        <v>26</v>
      </c>
      <c r="C16" s="20" t="s">
        <v>27</v>
      </c>
      <c r="D16" s="21"/>
      <c r="E16" s="18"/>
    </row>
    <row r="17" spans="1:5">
      <c r="A17" s="22"/>
      <c r="B17" s="22"/>
      <c r="C17" s="22"/>
      <c r="E17" s="19"/>
    </row>
    <row r="18" spans="1:5">
      <c r="A18" s="22"/>
      <c r="B18" s="22"/>
      <c r="C18" s="22"/>
      <c r="E18" s="19"/>
    </row>
    <row r="19" spans="1:5" ht="15.75">
      <c r="A19" s="22"/>
      <c r="B19" s="22"/>
      <c r="C19" s="22"/>
      <c r="E19" s="18">
        <f>C19</f>
        <v>0</v>
      </c>
    </row>
    <row r="20" spans="1:5">
      <c r="E20" s="19"/>
    </row>
    <row r="21" spans="1:5" ht="15.75">
      <c r="A21" s="21" t="s">
        <v>29</v>
      </c>
    </row>
    <row r="22" spans="1:5" ht="15.75">
      <c r="A22" s="20" t="s">
        <v>25</v>
      </c>
      <c r="B22" s="20" t="s">
        <v>26</v>
      </c>
      <c r="C22" s="20" t="s">
        <v>27</v>
      </c>
      <c r="D22" s="21"/>
      <c r="E22" s="18"/>
    </row>
    <row r="23" spans="1:5">
      <c r="A23" s="22"/>
      <c r="B23" s="22"/>
      <c r="C23" s="22"/>
      <c r="E23" s="19"/>
    </row>
    <row r="24" spans="1:5">
      <c r="A24" s="22"/>
      <c r="B24" s="22"/>
      <c r="C24" s="22"/>
      <c r="E24" s="19"/>
    </row>
    <row r="25" spans="1:5" ht="15.75">
      <c r="A25" s="22"/>
      <c r="B25" s="22"/>
      <c r="C25" s="22"/>
      <c r="E25" s="18">
        <f>C25</f>
        <v>0</v>
      </c>
    </row>
    <row r="26" spans="1:5">
      <c r="E26" s="19"/>
    </row>
    <row r="27" spans="1:5" ht="15.75">
      <c r="A27" s="21" t="s">
        <v>30</v>
      </c>
    </row>
    <row r="28" spans="1:5" ht="15.75">
      <c r="A28" s="20" t="s">
        <v>25</v>
      </c>
      <c r="B28" s="20" t="s">
        <v>26</v>
      </c>
      <c r="C28" s="20" t="s">
        <v>27</v>
      </c>
      <c r="D28" s="21"/>
      <c r="E28" s="18"/>
    </row>
    <row r="29" spans="1:5">
      <c r="A29" s="22"/>
      <c r="B29" s="22"/>
      <c r="C29" s="22"/>
      <c r="E29" s="19"/>
    </row>
    <row r="30" spans="1:5">
      <c r="A30" s="22"/>
      <c r="B30" s="22"/>
      <c r="C30" s="22"/>
      <c r="E30" s="19"/>
    </row>
    <row r="31" spans="1:5" ht="15.75">
      <c r="A31" s="22"/>
      <c r="B31" s="22"/>
      <c r="C31" s="22"/>
      <c r="E31" s="18">
        <f>C31</f>
        <v>0</v>
      </c>
    </row>
    <row r="32" spans="1:5">
      <c r="E32" s="19"/>
    </row>
    <row r="33" spans="1:5" ht="15.75">
      <c r="A33" s="21" t="s">
        <v>31</v>
      </c>
      <c r="B33" s="21"/>
      <c r="C33" s="21"/>
      <c r="D33" s="21"/>
      <c r="E33" s="18">
        <f>E7-E13+E19+E25-E31</f>
        <v>0</v>
      </c>
    </row>
    <row r="34" spans="1:5">
      <c r="E34" s="19"/>
    </row>
    <row r="35" spans="1:5" ht="15.75">
      <c r="A35" s="21" t="s">
        <v>99</v>
      </c>
      <c r="B35" s="21"/>
      <c r="C35" s="21"/>
      <c r="D35" s="21"/>
      <c r="E35" s="18">
        <f>E33</f>
        <v>0</v>
      </c>
    </row>
  </sheetData>
  <mergeCells count="2">
    <mergeCell ref="B3:D3"/>
    <mergeCell ref="B4:D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9748D-AADE-482A-B633-722E7227A5EE}">
  <dimension ref="A2:E35"/>
  <sheetViews>
    <sheetView workbookViewId="0">
      <selection activeCell="B5" sqref="B5"/>
    </sheetView>
  </sheetViews>
  <sheetFormatPr defaultRowHeight="15"/>
  <cols>
    <col min="1" max="1" width="15" style="158" customWidth="1"/>
    <col min="2" max="2" width="39.21875" style="158" customWidth="1"/>
    <col min="3" max="4" width="8.88671875" style="158"/>
    <col min="5" max="5" width="9.88671875" style="158" bestFit="1" customWidth="1"/>
    <col min="6" max="16384" width="8.88671875" style="158"/>
  </cols>
  <sheetData>
    <row r="2" spans="1:5">
      <c r="A2" s="158" t="s">
        <v>10</v>
      </c>
      <c r="B2" s="159" t="s">
        <v>32</v>
      </c>
    </row>
    <row r="3" spans="1:5">
      <c r="A3" s="158" t="s">
        <v>12</v>
      </c>
      <c r="B3" s="187">
        <v>111030003</v>
      </c>
      <c r="C3" s="187"/>
      <c r="D3" s="187"/>
    </row>
    <row r="4" spans="1:5">
      <c r="A4" s="158" t="s">
        <v>13</v>
      </c>
      <c r="B4" s="187" t="s">
        <v>33</v>
      </c>
      <c r="C4" s="187"/>
      <c r="D4" s="187"/>
    </row>
    <row r="5" spans="1:5">
      <c r="A5" s="158" t="s">
        <v>14</v>
      </c>
      <c r="B5" s="183">
        <v>44196</v>
      </c>
      <c r="C5" s="183"/>
      <c r="D5" s="183"/>
    </row>
    <row r="7" spans="1:5" ht="15.75">
      <c r="A7" s="17" t="s">
        <v>98</v>
      </c>
      <c r="E7" s="18">
        <v>78694.2</v>
      </c>
    </row>
    <row r="8" spans="1:5">
      <c r="E8" s="19"/>
    </row>
    <row r="9" spans="1:5" ht="15.75">
      <c r="A9" s="17" t="s">
        <v>24</v>
      </c>
      <c r="E9" s="18"/>
    </row>
    <row r="10" spans="1:5" ht="15.75">
      <c r="A10" s="20" t="s">
        <v>25</v>
      </c>
      <c r="B10" s="20" t="s">
        <v>26</v>
      </c>
      <c r="C10" s="20" t="s">
        <v>27</v>
      </c>
      <c r="D10" s="21"/>
      <c r="E10" s="18"/>
    </row>
    <row r="11" spans="1:5">
      <c r="A11" s="22"/>
      <c r="B11" s="22"/>
      <c r="C11" s="22"/>
      <c r="E11" s="19"/>
    </row>
    <row r="12" spans="1:5">
      <c r="A12" s="22"/>
      <c r="B12" s="22"/>
      <c r="C12" s="22"/>
      <c r="E12" s="19"/>
    </row>
    <row r="13" spans="1:5" ht="15.75">
      <c r="A13" s="22"/>
      <c r="B13" s="22"/>
      <c r="C13" s="22"/>
      <c r="E13" s="18">
        <f>C13</f>
        <v>0</v>
      </c>
    </row>
    <row r="14" spans="1:5">
      <c r="E14" s="19"/>
    </row>
    <row r="15" spans="1:5" ht="15.75">
      <c r="A15" s="21" t="s">
        <v>28</v>
      </c>
    </row>
    <row r="16" spans="1:5" ht="15.75">
      <c r="A16" s="20" t="s">
        <v>25</v>
      </c>
      <c r="B16" s="20" t="s">
        <v>26</v>
      </c>
      <c r="C16" s="20" t="s">
        <v>27</v>
      </c>
      <c r="D16" s="21"/>
      <c r="E16" s="18"/>
    </row>
    <row r="17" spans="1:5">
      <c r="A17" s="22"/>
      <c r="B17" s="22"/>
      <c r="C17" s="22"/>
      <c r="E17" s="19"/>
    </row>
    <row r="18" spans="1:5">
      <c r="A18" s="22"/>
      <c r="B18" s="22"/>
      <c r="C18" s="22"/>
      <c r="E18" s="19"/>
    </row>
    <row r="19" spans="1:5" ht="15.75">
      <c r="A19" s="22"/>
      <c r="B19" s="22"/>
      <c r="C19" s="22"/>
      <c r="E19" s="18">
        <f>C19</f>
        <v>0</v>
      </c>
    </row>
    <row r="20" spans="1:5">
      <c r="E20" s="19"/>
    </row>
    <row r="21" spans="1:5" ht="15.75">
      <c r="A21" s="21" t="s">
        <v>29</v>
      </c>
    </row>
    <row r="22" spans="1:5" ht="15.75">
      <c r="A22" s="20" t="s">
        <v>25</v>
      </c>
      <c r="B22" s="20" t="s">
        <v>26</v>
      </c>
      <c r="C22" s="20" t="s">
        <v>27</v>
      </c>
      <c r="D22" s="21"/>
      <c r="E22" s="18"/>
    </row>
    <row r="23" spans="1:5">
      <c r="A23" s="22"/>
      <c r="B23" s="22"/>
      <c r="C23" s="22"/>
      <c r="E23" s="19"/>
    </row>
    <row r="24" spans="1:5">
      <c r="A24" s="22"/>
      <c r="B24" s="22"/>
      <c r="C24" s="22"/>
      <c r="E24" s="19"/>
    </row>
    <row r="25" spans="1:5" ht="15.75">
      <c r="A25" s="22"/>
      <c r="B25" s="22"/>
      <c r="C25" s="22"/>
      <c r="E25" s="18">
        <f>C25</f>
        <v>0</v>
      </c>
    </row>
    <row r="26" spans="1:5">
      <c r="E26" s="19"/>
    </row>
    <row r="27" spans="1:5" ht="15.75">
      <c r="A27" s="21" t="s">
        <v>30</v>
      </c>
    </row>
    <row r="28" spans="1:5" ht="15.75">
      <c r="A28" s="20" t="s">
        <v>25</v>
      </c>
      <c r="B28" s="20" t="s">
        <v>26</v>
      </c>
      <c r="C28" s="20" t="s">
        <v>27</v>
      </c>
      <c r="D28" s="21"/>
      <c r="E28" s="18"/>
    </row>
    <row r="29" spans="1:5">
      <c r="A29" s="22"/>
      <c r="B29" s="22"/>
      <c r="C29" s="22"/>
      <c r="E29" s="19"/>
    </row>
    <row r="30" spans="1:5">
      <c r="A30" s="22"/>
      <c r="B30" s="22"/>
      <c r="C30" s="22"/>
      <c r="E30" s="19"/>
    </row>
    <row r="31" spans="1:5" ht="15.75">
      <c r="A31" s="22"/>
      <c r="B31" s="22"/>
      <c r="C31" s="22"/>
      <c r="E31" s="18">
        <f>C31</f>
        <v>0</v>
      </c>
    </row>
    <row r="32" spans="1:5">
      <c r="E32" s="19"/>
    </row>
    <row r="33" spans="1:5" ht="15.75">
      <c r="A33" s="21" t="s">
        <v>31</v>
      </c>
      <c r="B33" s="21"/>
      <c r="C33" s="21"/>
      <c r="D33" s="21"/>
      <c r="E33" s="18">
        <f>E7-E13+E19+E25-E31</f>
        <v>78694.2</v>
      </c>
    </row>
    <row r="34" spans="1:5">
      <c r="E34" s="19"/>
    </row>
    <row r="35" spans="1:5" ht="15.75">
      <c r="A35" s="21" t="s">
        <v>99</v>
      </c>
      <c r="B35" s="21"/>
      <c r="C35" s="21"/>
      <c r="D35" s="21"/>
      <c r="E35" s="18">
        <f>E33</f>
        <v>78694.2</v>
      </c>
    </row>
  </sheetData>
  <mergeCells count="2">
    <mergeCell ref="B3:D3"/>
    <mergeCell ref="B4:D4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N51"/>
  <sheetViews>
    <sheetView showGridLines="0" topLeftCell="A19" workbookViewId="0">
      <selection activeCell="C5" sqref="C5"/>
    </sheetView>
  </sheetViews>
  <sheetFormatPr defaultRowHeight="15"/>
  <cols>
    <col min="1" max="1" width="2.77734375" customWidth="1"/>
    <col min="2" max="2" width="14.44140625" customWidth="1"/>
    <col min="3" max="3" width="25.77734375" bestFit="1" customWidth="1"/>
    <col min="4" max="4" width="11.77734375" bestFit="1" customWidth="1"/>
    <col min="5" max="5" width="12.33203125" bestFit="1" customWidth="1"/>
    <col min="6" max="6" width="11.77734375" bestFit="1" customWidth="1"/>
    <col min="7" max="7" width="10.88671875" bestFit="1" customWidth="1"/>
    <col min="8" max="8" width="15.109375" customWidth="1"/>
    <col min="9" max="9" width="12.33203125" bestFit="1" customWidth="1"/>
    <col min="10" max="10" width="10.33203125" bestFit="1" customWidth="1"/>
    <col min="11" max="11" width="11.77734375" bestFit="1" customWidth="1"/>
    <col min="12" max="12" width="10.33203125" bestFit="1" customWidth="1"/>
    <col min="13" max="13" width="10.88671875" bestFit="1" customWidth="1"/>
  </cols>
  <sheetData>
    <row r="2" spans="2:13">
      <c r="B2" t="s">
        <v>10</v>
      </c>
      <c r="C2" s="186" t="s">
        <v>32</v>
      </c>
      <c r="D2" s="185"/>
      <c r="E2" s="185"/>
      <c r="F2" s="185"/>
    </row>
    <row r="3" spans="2:13">
      <c r="B3" t="s">
        <v>12</v>
      </c>
      <c r="C3" s="187">
        <v>111040001</v>
      </c>
      <c r="D3" s="187"/>
      <c r="E3" s="187"/>
      <c r="F3" s="187"/>
    </row>
    <row r="4" spans="2:13">
      <c r="B4" t="s">
        <v>13</v>
      </c>
      <c r="C4" s="185" t="s">
        <v>36</v>
      </c>
      <c r="D4" s="185" t="e">
        <f>VLOOKUP(D6,#REF!,2,0)</f>
        <v>#REF!</v>
      </c>
      <c r="E4" s="185"/>
      <c r="F4" s="185" t="e">
        <f>VLOOKUP(F6,#REF!,2,0)</f>
        <v>#REF!</v>
      </c>
    </row>
    <row r="5" spans="2:13">
      <c r="B5" t="s">
        <v>14</v>
      </c>
      <c r="C5" s="183">
        <v>44196</v>
      </c>
      <c r="D5" s="183"/>
      <c r="E5" s="183"/>
      <c r="F5" s="87"/>
    </row>
    <row r="7" spans="2:13" ht="15.75" thickBot="1"/>
    <row r="8" spans="2:13" ht="15.75" thickBot="1">
      <c r="B8" s="52" t="s">
        <v>15</v>
      </c>
      <c r="C8" s="52" t="s">
        <v>16</v>
      </c>
      <c r="D8" s="52" t="s">
        <v>5</v>
      </c>
      <c r="E8" s="53" t="s">
        <v>6</v>
      </c>
      <c r="F8" s="54" t="s">
        <v>18</v>
      </c>
      <c r="I8" s="1"/>
      <c r="L8" s="1"/>
    </row>
    <row r="9" spans="2:13">
      <c r="B9" s="55">
        <v>43830</v>
      </c>
      <c r="C9" s="50" t="s">
        <v>182</v>
      </c>
      <c r="D9" s="56"/>
      <c r="E9" s="57"/>
      <c r="F9" s="57">
        <v>141147.85999999999</v>
      </c>
      <c r="I9" s="1"/>
      <c r="K9" s="1"/>
      <c r="L9" s="1"/>
    </row>
    <row r="10" spans="2:13">
      <c r="B10" s="55">
        <v>43861</v>
      </c>
      <c r="C10" s="50" t="s">
        <v>69</v>
      </c>
      <c r="D10" s="56">
        <v>341569.67</v>
      </c>
      <c r="E10" s="57"/>
      <c r="F10" s="57">
        <f>F9+D10+E10</f>
        <v>482717.52999999997</v>
      </c>
      <c r="H10" s="67"/>
      <c r="I10" s="67"/>
      <c r="J10" s="67"/>
      <c r="K10" s="67"/>
      <c r="L10" s="1"/>
    </row>
    <row r="11" spans="2:13">
      <c r="B11" s="55">
        <v>43861</v>
      </c>
      <c r="C11" s="50" t="s">
        <v>90</v>
      </c>
      <c r="D11" s="56"/>
      <c r="E11" s="57">
        <v>-78069.75</v>
      </c>
      <c r="F11" s="57">
        <f>F10+D11+E11</f>
        <v>404647.77999999997</v>
      </c>
      <c r="H11" s="67"/>
      <c r="I11" s="67"/>
      <c r="J11" s="67"/>
      <c r="K11" s="67"/>
      <c r="L11" s="1"/>
    </row>
    <row r="12" spans="2:13">
      <c r="B12" s="55">
        <v>43861</v>
      </c>
      <c r="C12" s="50" t="s">
        <v>91</v>
      </c>
      <c r="D12" s="56"/>
      <c r="E12" s="57">
        <v>-257940.04</v>
      </c>
      <c r="F12" s="57">
        <f>F11+D12+E12</f>
        <v>146707.73999999996</v>
      </c>
      <c r="G12" s="1"/>
      <c r="H12" s="67"/>
      <c r="I12" s="67"/>
      <c r="J12" s="67"/>
      <c r="K12" s="67"/>
      <c r="L12" s="1"/>
    </row>
    <row r="13" spans="2:13">
      <c r="B13" s="55">
        <v>43889</v>
      </c>
      <c r="C13" s="50" t="s">
        <v>92</v>
      </c>
      <c r="D13" s="56">
        <v>444042.33</v>
      </c>
      <c r="E13" s="57"/>
      <c r="F13" s="57">
        <f t="shared" ref="F13:F50" si="0">F12+D13+E13</f>
        <v>590750.06999999995</v>
      </c>
      <c r="G13" s="1"/>
      <c r="H13" s="67"/>
      <c r="I13" s="67"/>
      <c r="J13" s="67"/>
      <c r="K13" s="67"/>
    </row>
    <row r="14" spans="2:13" s="141" customFormat="1">
      <c r="B14" s="55">
        <v>43889</v>
      </c>
      <c r="C14" s="50" t="s">
        <v>90</v>
      </c>
      <c r="D14" s="56"/>
      <c r="E14" s="57">
        <v>-123564.32</v>
      </c>
      <c r="F14" s="57">
        <f t="shared" si="0"/>
        <v>467185.74999999994</v>
      </c>
      <c r="G14" s="1"/>
      <c r="H14" s="67"/>
      <c r="I14" s="67"/>
      <c r="J14" s="67"/>
      <c r="K14" s="67"/>
    </row>
    <row r="15" spans="2:13">
      <c r="B15" s="55">
        <v>43889</v>
      </c>
      <c r="C15" s="50" t="s">
        <v>91</v>
      </c>
      <c r="D15" s="56"/>
      <c r="E15" s="57">
        <v>-272499.07</v>
      </c>
      <c r="F15" s="57">
        <f t="shared" si="0"/>
        <v>194686.67999999993</v>
      </c>
      <c r="G15" s="1"/>
      <c r="H15" s="67"/>
      <c r="I15" s="67"/>
      <c r="J15" s="67"/>
      <c r="K15" s="67"/>
      <c r="M15" s="1"/>
    </row>
    <row r="16" spans="2:13">
      <c r="B16" s="55">
        <v>43921</v>
      </c>
      <c r="C16" s="50" t="s">
        <v>92</v>
      </c>
      <c r="D16" s="56">
        <v>476707.57</v>
      </c>
      <c r="E16" s="57"/>
      <c r="F16" s="57">
        <f t="shared" si="0"/>
        <v>671394.25</v>
      </c>
      <c r="H16" s="67"/>
      <c r="I16" s="67"/>
      <c r="J16" s="67"/>
      <c r="K16" s="67"/>
    </row>
    <row r="17" spans="2:12">
      <c r="B17" s="55">
        <v>43921</v>
      </c>
      <c r="C17" s="50" t="s">
        <v>90</v>
      </c>
      <c r="D17" s="56"/>
      <c r="E17" s="57">
        <v>-174076.68</v>
      </c>
      <c r="F17" s="57">
        <f>F16+D17+E17</f>
        <v>497317.57</v>
      </c>
      <c r="H17" s="67"/>
      <c r="I17" s="67"/>
      <c r="J17" s="67"/>
      <c r="K17" s="67"/>
    </row>
    <row r="18" spans="2:12">
      <c r="B18" s="55">
        <v>43921</v>
      </c>
      <c r="C18" s="50" t="s">
        <v>91</v>
      </c>
      <c r="D18" s="56"/>
      <c r="E18" s="57">
        <v>-304415.45</v>
      </c>
      <c r="F18" s="57">
        <f>F17+D18+E18</f>
        <v>192902.12</v>
      </c>
      <c r="G18" s="1"/>
      <c r="H18" s="67"/>
      <c r="I18" s="67"/>
      <c r="J18" s="67"/>
      <c r="K18" s="67"/>
    </row>
    <row r="19" spans="2:12">
      <c r="B19" s="55">
        <v>43951</v>
      </c>
      <c r="C19" s="50" t="s">
        <v>92</v>
      </c>
      <c r="D19" s="56">
        <v>396260.25</v>
      </c>
      <c r="E19" s="57"/>
      <c r="F19" s="57">
        <f t="shared" si="0"/>
        <v>589162.37</v>
      </c>
      <c r="H19" s="67"/>
      <c r="I19" s="67"/>
      <c r="J19" s="67"/>
      <c r="K19" s="67"/>
    </row>
    <row r="20" spans="2:12">
      <c r="B20" s="55">
        <v>43951</v>
      </c>
      <c r="C20" s="50" t="s">
        <v>90</v>
      </c>
      <c r="D20" s="56"/>
      <c r="E20" s="57">
        <v>-146056.44</v>
      </c>
      <c r="F20" s="57">
        <f t="shared" si="0"/>
        <v>443105.93</v>
      </c>
      <c r="H20" s="67"/>
      <c r="I20" s="67"/>
      <c r="J20" s="67"/>
      <c r="K20" s="67"/>
      <c r="L20" s="1"/>
    </row>
    <row r="21" spans="2:12">
      <c r="B21" s="55">
        <v>43951</v>
      </c>
      <c r="C21" s="50" t="s">
        <v>91</v>
      </c>
      <c r="D21" s="56"/>
      <c r="E21" s="57">
        <v>-244721.88</v>
      </c>
      <c r="F21" s="57">
        <f t="shared" si="0"/>
        <v>198384.05</v>
      </c>
      <c r="G21" s="1"/>
      <c r="H21" s="67"/>
      <c r="I21" s="69"/>
      <c r="J21" s="1"/>
      <c r="K21" s="66"/>
    </row>
    <row r="22" spans="2:12">
      <c r="B22" s="55">
        <v>43982</v>
      </c>
      <c r="C22" s="50" t="s">
        <v>92</v>
      </c>
      <c r="D22" s="56">
        <v>246392.95</v>
      </c>
      <c r="E22" s="57"/>
      <c r="F22" s="57">
        <f t="shared" si="0"/>
        <v>444777</v>
      </c>
      <c r="H22" s="67"/>
      <c r="I22" s="70"/>
      <c r="J22" s="1"/>
      <c r="K22" s="66"/>
    </row>
    <row r="23" spans="2:12">
      <c r="B23" s="55">
        <v>43982</v>
      </c>
      <c r="C23" s="50" t="s">
        <v>90</v>
      </c>
      <c r="D23" s="56"/>
      <c r="E23" s="57">
        <v>-24770.85</v>
      </c>
      <c r="F23" s="57">
        <f t="shared" si="0"/>
        <v>420006.15</v>
      </c>
      <c r="H23" s="67"/>
      <c r="I23" s="70"/>
      <c r="J23" s="1"/>
      <c r="K23" s="66"/>
    </row>
    <row r="24" spans="2:12">
      <c r="B24" s="55">
        <v>43982</v>
      </c>
      <c r="C24" s="50" t="s">
        <v>105</v>
      </c>
      <c r="D24" s="56"/>
      <c r="E24" s="57">
        <v>-208615.83</v>
      </c>
      <c r="F24" s="57">
        <f t="shared" si="0"/>
        <v>211390.32000000004</v>
      </c>
      <c r="G24" s="1"/>
      <c r="H24" s="67"/>
      <c r="I24" s="70"/>
      <c r="J24" s="1"/>
      <c r="K24" s="66"/>
    </row>
    <row r="25" spans="2:12">
      <c r="B25" s="55">
        <v>44012</v>
      </c>
      <c r="C25" s="50" t="s">
        <v>92</v>
      </c>
      <c r="D25" s="56">
        <v>288599.3</v>
      </c>
      <c r="E25" s="57"/>
      <c r="F25" s="57">
        <f t="shared" si="0"/>
        <v>499989.62</v>
      </c>
      <c r="H25" s="68"/>
      <c r="I25" s="71"/>
      <c r="J25" s="1"/>
      <c r="K25" s="66"/>
    </row>
    <row r="26" spans="2:12" s="171" customFormat="1">
      <c r="B26" s="55">
        <v>44012</v>
      </c>
      <c r="C26" s="50" t="s">
        <v>90</v>
      </c>
      <c r="D26" s="56"/>
      <c r="E26" s="57">
        <v>-99725.05</v>
      </c>
      <c r="F26" s="57">
        <f t="shared" si="0"/>
        <v>400264.57</v>
      </c>
      <c r="H26" s="68"/>
      <c r="I26" s="71"/>
      <c r="J26" s="1"/>
      <c r="K26" s="66"/>
    </row>
    <row r="27" spans="2:12">
      <c r="B27" s="55">
        <v>44012</v>
      </c>
      <c r="C27" s="50" t="s">
        <v>91</v>
      </c>
      <c r="D27" s="56"/>
      <c r="E27" s="57">
        <v>-197860.78</v>
      </c>
      <c r="F27" s="57">
        <f t="shared" si="0"/>
        <v>202403.79</v>
      </c>
      <c r="G27" s="1"/>
      <c r="H27" s="67"/>
      <c r="I27" s="70"/>
      <c r="J27" s="1"/>
      <c r="K27" s="66"/>
    </row>
    <row r="28" spans="2:12">
      <c r="B28" s="55">
        <v>44043</v>
      </c>
      <c r="C28" s="50" t="s">
        <v>69</v>
      </c>
      <c r="D28" s="56">
        <v>247836.34</v>
      </c>
      <c r="E28" s="57"/>
      <c r="F28" s="57">
        <f t="shared" si="0"/>
        <v>450240.13</v>
      </c>
      <c r="G28" s="1"/>
      <c r="H28" s="67"/>
      <c r="I28" s="45"/>
      <c r="J28" s="1"/>
      <c r="K28" s="66"/>
    </row>
    <row r="29" spans="2:12">
      <c r="B29" s="55">
        <v>44043</v>
      </c>
      <c r="C29" s="50" t="s">
        <v>90</v>
      </c>
      <c r="D29" s="56"/>
      <c r="E29" s="57">
        <v>-347.5</v>
      </c>
      <c r="F29" s="57">
        <f t="shared" si="0"/>
        <v>449892.63</v>
      </c>
      <c r="H29" s="67"/>
      <c r="J29" s="1"/>
      <c r="K29" s="66"/>
    </row>
    <row r="30" spans="2:12">
      <c r="B30" s="55">
        <v>44043</v>
      </c>
      <c r="C30" s="50" t="s">
        <v>91</v>
      </c>
      <c r="D30" s="56"/>
      <c r="E30" s="57">
        <v>-239015.58</v>
      </c>
      <c r="F30" s="57">
        <f t="shared" si="0"/>
        <v>210877.05000000002</v>
      </c>
      <c r="G30" s="1"/>
      <c r="H30" s="67"/>
      <c r="J30" s="1"/>
      <c r="K30" s="66"/>
    </row>
    <row r="31" spans="2:12">
      <c r="B31" s="55">
        <v>44074</v>
      </c>
      <c r="C31" s="50" t="s">
        <v>69</v>
      </c>
      <c r="D31" s="56">
        <v>188947.03</v>
      </c>
      <c r="E31" s="57"/>
      <c r="F31" s="57">
        <f t="shared" si="0"/>
        <v>399824.08</v>
      </c>
      <c r="H31" s="1"/>
      <c r="J31" s="1"/>
      <c r="K31" s="66"/>
    </row>
    <row r="32" spans="2:12">
      <c r="B32" s="55">
        <v>44074</v>
      </c>
      <c r="C32" s="50" t="s">
        <v>90</v>
      </c>
      <c r="D32" s="56"/>
      <c r="E32" s="57">
        <v>-3789.68</v>
      </c>
      <c r="F32" s="57">
        <f t="shared" si="0"/>
        <v>396034.4</v>
      </c>
      <c r="I32" s="1"/>
      <c r="J32" s="1"/>
    </row>
    <row r="33" spans="2:14">
      <c r="B33" s="55">
        <v>44074</v>
      </c>
      <c r="C33" s="50" t="s">
        <v>91</v>
      </c>
      <c r="D33" s="56"/>
      <c r="E33" s="57">
        <v>-166746.95000000001</v>
      </c>
      <c r="F33" s="57">
        <f t="shared" si="0"/>
        <v>229287.45</v>
      </c>
      <c r="G33" s="1"/>
      <c r="J33" s="1"/>
      <c r="K33" s="1"/>
    </row>
    <row r="34" spans="2:14">
      <c r="B34" s="55">
        <v>44104</v>
      </c>
      <c r="C34" s="50" t="s">
        <v>69</v>
      </c>
      <c r="D34" s="56">
        <v>184173.17</v>
      </c>
      <c r="E34" s="57"/>
      <c r="F34" s="57">
        <f t="shared" si="0"/>
        <v>413460.62</v>
      </c>
      <c r="G34" s="1"/>
      <c r="H34" s="1"/>
      <c r="J34" s="1"/>
    </row>
    <row r="35" spans="2:14">
      <c r="B35" s="55">
        <v>44104</v>
      </c>
      <c r="C35" s="50" t="s">
        <v>90</v>
      </c>
      <c r="D35" s="56"/>
      <c r="E35" s="57">
        <v>-11135.87</v>
      </c>
      <c r="F35" s="57">
        <f t="shared" si="0"/>
        <v>402324.75</v>
      </c>
      <c r="H35" s="1"/>
      <c r="J35" s="1"/>
      <c r="K35" s="1"/>
    </row>
    <row r="36" spans="2:14" s="102" customFormat="1">
      <c r="B36" s="55">
        <v>44104</v>
      </c>
      <c r="C36" s="50" t="s">
        <v>91</v>
      </c>
      <c r="D36" s="56"/>
      <c r="E36" s="57">
        <v>-159382.51999999999</v>
      </c>
      <c r="F36" s="57">
        <f t="shared" si="0"/>
        <v>242942.23</v>
      </c>
      <c r="G36" s="1"/>
      <c r="H36" s="1"/>
      <c r="J36" s="1"/>
      <c r="K36" s="1"/>
    </row>
    <row r="37" spans="2:14">
      <c r="B37" s="55">
        <v>44134</v>
      </c>
      <c r="C37" s="50" t="s">
        <v>69</v>
      </c>
      <c r="D37" s="56">
        <v>172128.36</v>
      </c>
      <c r="E37" s="57"/>
      <c r="F37" s="57">
        <f t="shared" si="0"/>
        <v>415070.58999999997</v>
      </c>
      <c r="G37" s="1"/>
      <c r="H37" s="1"/>
      <c r="I37" s="111"/>
      <c r="J37" s="1"/>
      <c r="K37" s="1"/>
    </row>
    <row r="38" spans="2:14">
      <c r="B38" s="55">
        <v>44134</v>
      </c>
      <c r="C38" s="50" t="s">
        <v>91</v>
      </c>
      <c r="D38" s="56"/>
      <c r="E38" s="57">
        <v>-159992.04</v>
      </c>
      <c r="F38" s="57">
        <f t="shared" si="0"/>
        <v>255078.54999999996</v>
      </c>
      <c r="H38" s="1"/>
      <c r="I38" s="112"/>
      <c r="J38" s="1"/>
    </row>
    <row r="39" spans="2:14">
      <c r="B39" s="55">
        <v>44165</v>
      </c>
      <c r="C39" s="50" t="s">
        <v>69</v>
      </c>
      <c r="D39" s="56">
        <v>180779.57</v>
      </c>
      <c r="E39" s="57"/>
      <c r="F39" s="57">
        <f t="shared" si="0"/>
        <v>435858.12</v>
      </c>
      <c r="I39" s="112"/>
      <c r="J39" s="1"/>
      <c r="K39" s="1"/>
      <c r="M39" s="1"/>
    </row>
    <row r="40" spans="2:14">
      <c r="B40" s="55">
        <v>44165</v>
      </c>
      <c r="C40" s="50" t="s">
        <v>91</v>
      </c>
      <c r="D40" s="56"/>
      <c r="E40" s="57">
        <v>-254985.77</v>
      </c>
      <c r="F40" s="57">
        <f t="shared" si="0"/>
        <v>180872.35</v>
      </c>
      <c r="H40" s="1"/>
      <c r="I40" s="112"/>
      <c r="M40" s="1"/>
    </row>
    <row r="41" spans="2:14">
      <c r="B41" s="55">
        <v>44196</v>
      </c>
      <c r="C41" s="50" t="s">
        <v>69</v>
      </c>
      <c r="D41" s="56">
        <v>177251.13</v>
      </c>
      <c r="E41" s="57"/>
      <c r="F41" s="57">
        <f t="shared" si="0"/>
        <v>358123.48</v>
      </c>
      <c r="H41" s="1"/>
      <c r="M41" s="1"/>
      <c r="N41" s="1"/>
    </row>
    <row r="42" spans="2:14">
      <c r="B42" s="55">
        <v>44196</v>
      </c>
      <c r="C42" s="50" t="s">
        <v>91</v>
      </c>
      <c r="D42" s="56"/>
      <c r="E42" s="57">
        <v>-211096.46</v>
      </c>
      <c r="F42" s="57">
        <f t="shared" si="0"/>
        <v>147027.01999999999</v>
      </c>
    </row>
    <row r="43" spans="2:14">
      <c r="B43" s="55"/>
      <c r="C43" s="50"/>
      <c r="D43" s="56"/>
      <c r="E43" s="57"/>
      <c r="F43" s="57">
        <f t="shared" si="0"/>
        <v>147027.01999999999</v>
      </c>
    </row>
    <row r="44" spans="2:14">
      <c r="B44" s="55"/>
      <c r="C44" s="50"/>
      <c r="D44" s="56"/>
      <c r="E44" s="57"/>
      <c r="F44" s="57">
        <f t="shared" si="0"/>
        <v>147027.01999999999</v>
      </c>
    </row>
    <row r="45" spans="2:14">
      <c r="B45" s="55"/>
      <c r="C45" s="50"/>
      <c r="D45" s="56"/>
      <c r="E45" s="57"/>
      <c r="F45" s="57">
        <f t="shared" si="0"/>
        <v>147027.01999999999</v>
      </c>
    </row>
    <row r="46" spans="2:14">
      <c r="B46" s="55"/>
      <c r="C46" s="50"/>
      <c r="D46" s="56"/>
      <c r="E46" s="57"/>
      <c r="F46" s="57">
        <f t="shared" si="0"/>
        <v>147027.01999999999</v>
      </c>
    </row>
    <row r="47" spans="2:14">
      <c r="B47" s="55"/>
      <c r="C47" s="50"/>
      <c r="D47" s="56"/>
      <c r="E47" s="57"/>
      <c r="F47" s="57">
        <f t="shared" si="0"/>
        <v>147027.01999999999</v>
      </c>
    </row>
    <row r="48" spans="2:14">
      <c r="B48" s="55"/>
      <c r="C48" s="50"/>
      <c r="D48" s="56"/>
      <c r="E48" s="57"/>
      <c r="F48" s="57">
        <f t="shared" si="0"/>
        <v>147027.01999999999</v>
      </c>
    </row>
    <row r="49" spans="2:12">
      <c r="B49" s="55"/>
      <c r="C49" s="50"/>
      <c r="D49" s="56"/>
      <c r="E49" s="57"/>
      <c r="F49" s="57">
        <f t="shared" si="0"/>
        <v>147027.01999999999</v>
      </c>
      <c r="H49" s="1"/>
      <c r="L49" s="1"/>
    </row>
    <row r="50" spans="2:12" ht="15.75" thickBot="1">
      <c r="B50" s="55"/>
      <c r="C50" s="50"/>
      <c r="D50" s="56"/>
      <c r="E50" s="57"/>
      <c r="F50" s="57">
        <f t="shared" si="0"/>
        <v>147027.01999999999</v>
      </c>
      <c r="H50" s="1"/>
    </row>
    <row r="51" spans="2:12" ht="16.5" thickBot="1">
      <c r="B51" s="58"/>
      <c r="C51" s="59" t="s">
        <v>19</v>
      </c>
      <c r="D51" s="60">
        <f>SUM(D9:D50)</f>
        <v>3344687.669999999</v>
      </c>
      <c r="E51" s="60">
        <f>SUM(E9:E50)</f>
        <v>-3338808.5100000007</v>
      </c>
      <c r="F51" s="51">
        <f>F50</f>
        <v>147027.01999999999</v>
      </c>
    </row>
  </sheetData>
  <mergeCells count="3">
    <mergeCell ref="C2:F2"/>
    <mergeCell ref="C3:F3"/>
    <mergeCell ref="C4:F4"/>
  </mergeCells>
  <conditionalFormatting sqref="H22">
    <cfRule type="cellIs" dxfId="733" priority="721" operator="greaterThan">
      <formula>0</formula>
    </cfRule>
    <cfRule type="cellIs" dxfId="732" priority="722" operator="lessThan">
      <formula>0</formula>
    </cfRule>
  </conditionalFormatting>
  <conditionalFormatting sqref="H22">
    <cfRule type="cellIs" dxfId="731" priority="719" operator="greaterThan">
      <formula>0</formula>
    </cfRule>
    <cfRule type="cellIs" dxfId="730" priority="720" operator="lessThan">
      <formula>0</formula>
    </cfRule>
  </conditionalFormatting>
  <conditionalFormatting sqref="H22">
    <cfRule type="cellIs" dxfId="729" priority="717" operator="greaterThan">
      <formula>0</formula>
    </cfRule>
    <cfRule type="cellIs" dxfId="728" priority="718" operator="lessThan">
      <formula>0</formula>
    </cfRule>
  </conditionalFormatting>
  <conditionalFormatting sqref="H22">
    <cfRule type="cellIs" dxfId="727" priority="117" operator="greaterThan">
      <formula>0</formula>
    </cfRule>
    <cfRule type="cellIs" dxfId="726" priority="118" operator="lessThan">
      <formula>0</formula>
    </cfRule>
  </conditionalFormatting>
  <conditionalFormatting sqref="H22">
    <cfRule type="cellIs" dxfId="725" priority="43" operator="greaterThan">
      <formula>0</formula>
    </cfRule>
    <cfRule type="cellIs" dxfId="724" priority="44" operator="lessThan">
      <formula>0</formula>
    </cfRule>
  </conditionalFormatting>
  <conditionalFormatting sqref="H22">
    <cfRule type="cellIs" dxfId="723" priority="41" operator="greaterThan">
      <formula>0</formula>
    </cfRule>
    <cfRule type="cellIs" dxfId="722" priority="42" operator="lessThan">
      <formula>0</formula>
    </cfRule>
  </conditionalFormatting>
  <conditionalFormatting sqref="H22">
    <cfRule type="cellIs" dxfId="721" priority="37" operator="greaterThan">
      <formula>0</formula>
    </cfRule>
    <cfRule type="cellIs" dxfId="720" priority="38" operator="lessThan">
      <formula>0</formula>
    </cfRule>
  </conditionalFormatting>
  <conditionalFormatting sqref="H22">
    <cfRule type="cellIs" dxfId="719" priority="87" operator="greaterThan">
      <formula>0</formula>
    </cfRule>
    <cfRule type="cellIs" dxfId="718" priority="88" operator="lessThan">
      <formula>0</formula>
    </cfRule>
  </conditionalFormatting>
  <conditionalFormatting sqref="H22">
    <cfRule type="cellIs" dxfId="717" priority="11" operator="greaterThan">
      <formula>0</formula>
    </cfRule>
    <cfRule type="cellIs" dxfId="716" priority="12" operator="lessThan">
      <formula>0</formula>
    </cfRule>
  </conditionalFormatting>
  <conditionalFormatting sqref="H22">
    <cfRule type="cellIs" dxfId="715" priority="29" operator="greaterThan">
      <formula>0</formula>
    </cfRule>
    <cfRule type="cellIs" dxfId="714" priority="30" operator="lessThan">
      <formula>0</formula>
    </cfRule>
  </conditionalFormatting>
  <conditionalFormatting sqref="H22">
    <cfRule type="cellIs" dxfId="713" priority="709" operator="greaterThan">
      <formula>0</formula>
    </cfRule>
    <cfRule type="cellIs" dxfId="712" priority="710" operator="lessThan">
      <formula>0</formula>
    </cfRule>
  </conditionalFormatting>
  <conditionalFormatting sqref="H22">
    <cfRule type="cellIs" dxfId="711" priority="705" operator="greaterThan">
      <formula>0</formula>
    </cfRule>
    <cfRule type="cellIs" dxfId="710" priority="706" operator="lessThan">
      <formula>0</formula>
    </cfRule>
  </conditionalFormatting>
  <conditionalFormatting sqref="H22">
    <cfRule type="cellIs" dxfId="709" priority="703" operator="greaterThan">
      <formula>0</formula>
    </cfRule>
    <cfRule type="cellIs" dxfId="708" priority="704" operator="lessThan">
      <formula>0</formula>
    </cfRule>
  </conditionalFormatting>
  <conditionalFormatting sqref="H22">
    <cfRule type="cellIs" dxfId="707" priority="633" operator="greaterThan">
      <formula>0</formula>
    </cfRule>
    <cfRule type="cellIs" dxfId="706" priority="634" operator="lessThan">
      <formula>0</formula>
    </cfRule>
  </conditionalFormatting>
  <conditionalFormatting sqref="H22">
    <cfRule type="cellIs" dxfId="705" priority="631" operator="greaterThan">
      <formula>0</formula>
    </cfRule>
    <cfRule type="cellIs" dxfId="704" priority="632" operator="lessThan">
      <formula>0</formula>
    </cfRule>
  </conditionalFormatting>
  <conditionalFormatting sqref="H22">
    <cfRule type="cellIs" dxfId="703" priority="629" operator="greaterThan">
      <formula>0</formula>
    </cfRule>
    <cfRule type="cellIs" dxfId="702" priority="630" operator="lessThan">
      <formula>0</formula>
    </cfRule>
  </conditionalFormatting>
  <conditionalFormatting sqref="H22">
    <cfRule type="cellIs" dxfId="701" priority="627" operator="greaterThan">
      <formula>0</formula>
    </cfRule>
    <cfRule type="cellIs" dxfId="700" priority="628" operator="lessThan">
      <formula>0</formula>
    </cfRule>
  </conditionalFormatting>
  <conditionalFormatting sqref="H22">
    <cfRule type="cellIs" dxfId="699" priority="625" operator="greaterThan">
      <formula>0</formula>
    </cfRule>
    <cfRule type="cellIs" dxfId="698" priority="626" operator="lessThan">
      <formula>0</formula>
    </cfRule>
  </conditionalFormatting>
  <conditionalFormatting sqref="H22">
    <cfRule type="cellIs" dxfId="697" priority="623" operator="greaterThan">
      <formula>0</formula>
    </cfRule>
    <cfRule type="cellIs" dxfId="696" priority="624" operator="lessThan">
      <formula>0</formula>
    </cfRule>
  </conditionalFormatting>
  <conditionalFormatting sqref="H22">
    <cfRule type="cellIs" dxfId="695" priority="621" operator="greaterThan">
      <formula>0</formula>
    </cfRule>
    <cfRule type="cellIs" dxfId="694" priority="622" operator="lessThan">
      <formula>0</formula>
    </cfRule>
  </conditionalFormatting>
  <conditionalFormatting sqref="H22">
    <cfRule type="cellIs" dxfId="693" priority="619" operator="greaterThan">
      <formula>0</formula>
    </cfRule>
    <cfRule type="cellIs" dxfId="692" priority="620" operator="lessThan">
      <formula>0</formula>
    </cfRule>
  </conditionalFormatting>
  <conditionalFormatting sqref="H22">
    <cfRule type="cellIs" dxfId="691" priority="617" operator="greaterThan">
      <formula>0</formula>
    </cfRule>
    <cfRule type="cellIs" dxfId="690" priority="618" operator="lessThan">
      <formula>0</formula>
    </cfRule>
  </conditionalFormatting>
  <conditionalFormatting sqref="H22">
    <cfRule type="cellIs" dxfId="689" priority="615" operator="greaterThan">
      <formula>0</formula>
    </cfRule>
    <cfRule type="cellIs" dxfId="688" priority="616" operator="lessThan">
      <formula>0</formula>
    </cfRule>
  </conditionalFormatting>
  <conditionalFormatting sqref="H22">
    <cfRule type="cellIs" dxfId="687" priority="613" operator="greaterThan">
      <formula>0</formula>
    </cfRule>
    <cfRule type="cellIs" dxfId="686" priority="614" operator="lessThan">
      <formula>0</formula>
    </cfRule>
  </conditionalFormatting>
  <conditionalFormatting sqref="H22">
    <cfRule type="cellIs" dxfId="685" priority="611" operator="greaterThan">
      <formula>0</formula>
    </cfRule>
    <cfRule type="cellIs" dxfId="684" priority="612" operator="lessThan">
      <formula>0</formula>
    </cfRule>
  </conditionalFormatting>
  <conditionalFormatting sqref="H22">
    <cfRule type="cellIs" dxfId="683" priority="609" operator="greaterThan">
      <formula>0</formula>
    </cfRule>
    <cfRule type="cellIs" dxfId="682" priority="610" operator="lessThan">
      <formula>0</formula>
    </cfRule>
  </conditionalFormatting>
  <conditionalFormatting sqref="H22">
    <cfRule type="cellIs" dxfId="681" priority="607" operator="greaterThan">
      <formula>0</formula>
    </cfRule>
    <cfRule type="cellIs" dxfId="680" priority="608" operator="lessThan">
      <formula>0</formula>
    </cfRule>
  </conditionalFormatting>
  <conditionalFormatting sqref="H22">
    <cfRule type="cellIs" dxfId="679" priority="605" operator="greaterThan">
      <formula>0</formula>
    </cfRule>
    <cfRule type="cellIs" dxfId="678" priority="606" operator="lessThan">
      <formula>0</formula>
    </cfRule>
  </conditionalFormatting>
  <conditionalFormatting sqref="H22">
    <cfRule type="cellIs" dxfId="677" priority="603" operator="greaterThan">
      <formula>0</formula>
    </cfRule>
    <cfRule type="cellIs" dxfId="676" priority="604" operator="lessThan">
      <formula>0</formula>
    </cfRule>
  </conditionalFormatting>
  <conditionalFormatting sqref="H22">
    <cfRule type="cellIs" dxfId="675" priority="601" operator="greaterThan">
      <formula>0</formula>
    </cfRule>
    <cfRule type="cellIs" dxfId="674" priority="602" operator="lessThan">
      <formula>0</formula>
    </cfRule>
  </conditionalFormatting>
  <conditionalFormatting sqref="H22">
    <cfRule type="cellIs" dxfId="673" priority="599" operator="greaterThan">
      <formula>0</formula>
    </cfRule>
    <cfRule type="cellIs" dxfId="672" priority="600" operator="lessThan">
      <formula>0</formula>
    </cfRule>
  </conditionalFormatting>
  <conditionalFormatting sqref="H22">
    <cfRule type="cellIs" dxfId="671" priority="597" operator="greaterThan">
      <formula>0</formula>
    </cfRule>
    <cfRule type="cellIs" dxfId="670" priority="598" operator="lessThan">
      <formula>0</formula>
    </cfRule>
  </conditionalFormatting>
  <conditionalFormatting sqref="H22">
    <cfRule type="cellIs" dxfId="669" priority="595" operator="greaterThan">
      <formula>0</formula>
    </cfRule>
    <cfRule type="cellIs" dxfId="668" priority="596" operator="lessThan">
      <formula>0</formula>
    </cfRule>
  </conditionalFormatting>
  <conditionalFormatting sqref="H22">
    <cfRule type="cellIs" dxfId="667" priority="593" operator="greaterThan">
      <formula>0</formula>
    </cfRule>
    <cfRule type="cellIs" dxfId="666" priority="594" operator="lessThan">
      <formula>0</formula>
    </cfRule>
  </conditionalFormatting>
  <conditionalFormatting sqref="H22">
    <cfRule type="cellIs" dxfId="665" priority="591" operator="greaterThan">
      <formula>0</formula>
    </cfRule>
    <cfRule type="cellIs" dxfId="664" priority="592" operator="lessThan">
      <formula>0</formula>
    </cfRule>
  </conditionalFormatting>
  <conditionalFormatting sqref="H22">
    <cfRule type="cellIs" dxfId="663" priority="589" operator="greaterThan">
      <formula>0</formula>
    </cfRule>
    <cfRule type="cellIs" dxfId="662" priority="590" operator="lessThan">
      <formula>0</formula>
    </cfRule>
  </conditionalFormatting>
  <conditionalFormatting sqref="H22">
    <cfRule type="cellIs" dxfId="661" priority="587" operator="greaterThan">
      <formula>0</formula>
    </cfRule>
    <cfRule type="cellIs" dxfId="660" priority="588" operator="lessThan">
      <formula>0</formula>
    </cfRule>
  </conditionalFormatting>
  <conditionalFormatting sqref="H22">
    <cfRule type="cellIs" dxfId="659" priority="585" operator="greaterThan">
      <formula>0</formula>
    </cfRule>
    <cfRule type="cellIs" dxfId="658" priority="586" operator="lessThan">
      <formula>0</formula>
    </cfRule>
  </conditionalFormatting>
  <conditionalFormatting sqref="H22">
    <cfRule type="cellIs" dxfId="657" priority="583" operator="greaterThan">
      <formula>0</formula>
    </cfRule>
    <cfRule type="cellIs" dxfId="656" priority="584" operator="lessThan">
      <formula>0</formula>
    </cfRule>
  </conditionalFormatting>
  <conditionalFormatting sqref="H22">
    <cfRule type="cellIs" dxfId="655" priority="581" operator="greaterThan">
      <formula>0</formula>
    </cfRule>
    <cfRule type="cellIs" dxfId="654" priority="582" operator="lessThan">
      <formula>0</formula>
    </cfRule>
  </conditionalFormatting>
  <conditionalFormatting sqref="H22">
    <cfRule type="cellIs" dxfId="653" priority="579" operator="greaterThan">
      <formula>0</formula>
    </cfRule>
    <cfRule type="cellIs" dxfId="652" priority="580" operator="lessThan">
      <formula>0</formula>
    </cfRule>
  </conditionalFormatting>
  <conditionalFormatting sqref="H22">
    <cfRule type="cellIs" dxfId="651" priority="577" operator="greaterThan">
      <formula>0</formula>
    </cfRule>
    <cfRule type="cellIs" dxfId="650" priority="578" operator="lessThan">
      <formula>0</formula>
    </cfRule>
  </conditionalFormatting>
  <conditionalFormatting sqref="H22">
    <cfRule type="cellIs" dxfId="649" priority="575" operator="greaterThan">
      <formula>0</formula>
    </cfRule>
    <cfRule type="cellIs" dxfId="648" priority="576" operator="lessThan">
      <formula>0</formula>
    </cfRule>
  </conditionalFormatting>
  <conditionalFormatting sqref="H22">
    <cfRule type="cellIs" dxfId="647" priority="573" operator="greaterThan">
      <formula>0</formula>
    </cfRule>
    <cfRule type="cellIs" dxfId="646" priority="574" operator="lessThan">
      <formula>0</formula>
    </cfRule>
  </conditionalFormatting>
  <conditionalFormatting sqref="H22">
    <cfRule type="cellIs" dxfId="645" priority="571" operator="greaterThan">
      <formula>0</formula>
    </cfRule>
    <cfRule type="cellIs" dxfId="644" priority="572" operator="lessThan">
      <formula>0</formula>
    </cfRule>
  </conditionalFormatting>
  <conditionalFormatting sqref="H22">
    <cfRule type="cellIs" dxfId="643" priority="569" operator="greaterThan">
      <formula>0</formula>
    </cfRule>
    <cfRule type="cellIs" dxfId="642" priority="570" operator="lessThan">
      <formula>0</formula>
    </cfRule>
  </conditionalFormatting>
  <conditionalFormatting sqref="H22">
    <cfRule type="cellIs" dxfId="641" priority="567" operator="greaterThan">
      <formula>0</formula>
    </cfRule>
    <cfRule type="cellIs" dxfId="640" priority="568" operator="lessThan">
      <formula>0</formula>
    </cfRule>
  </conditionalFormatting>
  <conditionalFormatting sqref="H22">
    <cfRule type="cellIs" dxfId="639" priority="565" operator="greaterThan">
      <formula>0</formula>
    </cfRule>
    <cfRule type="cellIs" dxfId="638" priority="566" operator="lessThan">
      <formula>0</formula>
    </cfRule>
  </conditionalFormatting>
  <conditionalFormatting sqref="H22">
    <cfRule type="cellIs" dxfId="637" priority="563" operator="greaterThan">
      <formula>0</formula>
    </cfRule>
    <cfRule type="cellIs" dxfId="636" priority="564" operator="lessThan">
      <formula>0</formula>
    </cfRule>
  </conditionalFormatting>
  <conditionalFormatting sqref="H22">
    <cfRule type="cellIs" dxfId="635" priority="561" operator="greaterThan">
      <formula>0</formula>
    </cfRule>
    <cfRule type="cellIs" dxfId="634" priority="562" operator="lessThan">
      <formula>0</formula>
    </cfRule>
  </conditionalFormatting>
  <conditionalFormatting sqref="H22">
    <cfRule type="cellIs" dxfId="633" priority="559" operator="greaterThan">
      <formula>0</formula>
    </cfRule>
    <cfRule type="cellIs" dxfId="632" priority="560" operator="lessThan">
      <formula>0</formula>
    </cfRule>
  </conditionalFormatting>
  <conditionalFormatting sqref="H22">
    <cfRule type="cellIs" dxfId="631" priority="557" operator="greaterThan">
      <formula>0</formula>
    </cfRule>
    <cfRule type="cellIs" dxfId="630" priority="558" operator="lessThan">
      <formula>0</formula>
    </cfRule>
  </conditionalFormatting>
  <conditionalFormatting sqref="H22">
    <cfRule type="cellIs" dxfId="629" priority="555" operator="greaterThan">
      <formula>0</formula>
    </cfRule>
    <cfRule type="cellIs" dxfId="628" priority="556" operator="lessThan">
      <formula>0</formula>
    </cfRule>
  </conditionalFormatting>
  <conditionalFormatting sqref="H22">
    <cfRule type="cellIs" dxfId="627" priority="553" operator="greaterThan">
      <formula>0</formula>
    </cfRule>
    <cfRule type="cellIs" dxfId="626" priority="554" operator="lessThan">
      <formula>0</formula>
    </cfRule>
  </conditionalFormatting>
  <conditionalFormatting sqref="H22">
    <cfRule type="cellIs" dxfId="625" priority="551" operator="greaterThan">
      <formula>0</formula>
    </cfRule>
    <cfRule type="cellIs" dxfId="624" priority="552" operator="lessThan">
      <formula>0</formula>
    </cfRule>
  </conditionalFormatting>
  <conditionalFormatting sqref="H22">
    <cfRule type="cellIs" dxfId="623" priority="549" operator="greaterThan">
      <formula>0</formula>
    </cfRule>
    <cfRule type="cellIs" dxfId="622" priority="550" operator="lessThan">
      <formula>0</formula>
    </cfRule>
  </conditionalFormatting>
  <conditionalFormatting sqref="H22">
    <cfRule type="cellIs" dxfId="621" priority="547" operator="greaterThan">
      <formula>0</formula>
    </cfRule>
    <cfRule type="cellIs" dxfId="620" priority="548" operator="lessThan">
      <formula>0</formula>
    </cfRule>
  </conditionalFormatting>
  <conditionalFormatting sqref="H22">
    <cfRule type="cellIs" dxfId="619" priority="545" operator="greaterThan">
      <formula>0</formula>
    </cfRule>
    <cfRule type="cellIs" dxfId="618" priority="546" operator="lessThan">
      <formula>0</formula>
    </cfRule>
  </conditionalFormatting>
  <conditionalFormatting sqref="H22">
    <cfRule type="cellIs" dxfId="617" priority="543" operator="greaterThan">
      <formula>0</formula>
    </cfRule>
    <cfRule type="cellIs" dxfId="616" priority="544" operator="lessThan">
      <formula>0</formula>
    </cfRule>
  </conditionalFormatting>
  <conditionalFormatting sqref="H22">
    <cfRule type="cellIs" dxfId="615" priority="541" operator="greaterThan">
      <formula>0</formula>
    </cfRule>
    <cfRule type="cellIs" dxfId="614" priority="542" operator="lessThan">
      <formula>0</formula>
    </cfRule>
  </conditionalFormatting>
  <conditionalFormatting sqref="H22">
    <cfRule type="cellIs" dxfId="613" priority="539" operator="greaterThan">
      <formula>0</formula>
    </cfRule>
    <cfRule type="cellIs" dxfId="612" priority="540" operator="lessThan">
      <formula>0</formula>
    </cfRule>
  </conditionalFormatting>
  <conditionalFormatting sqref="H22">
    <cfRule type="cellIs" dxfId="611" priority="537" operator="greaterThan">
      <formula>0</formula>
    </cfRule>
    <cfRule type="cellIs" dxfId="610" priority="538" operator="lessThan">
      <formula>0</formula>
    </cfRule>
  </conditionalFormatting>
  <conditionalFormatting sqref="H22">
    <cfRule type="cellIs" dxfId="609" priority="535" operator="greaterThan">
      <formula>0</formula>
    </cfRule>
    <cfRule type="cellIs" dxfId="608" priority="536" operator="lessThan">
      <formula>0</formula>
    </cfRule>
  </conditionalFormatting>
  <conditionalFormatting sqref="H22">
    <cfRule type="cellIs" dxfId="607" priority="533" operator="greaterThan">
      <formula>0</formula>
    </cfRule>
    <cfRule type="cellIs" dxfId="606" priority="534" operator="lessThan">
      <formula>0</formula>
    </cfRule>
  </conditionalFormatting>
  <conditionalFormatting sqref="H22">
    <cfRule type="cellIs" dxfId="605" priority="531" operator="greaterThan">
      <formula>0</formula>
    </cfRule>
    <cfRule type="cellIs" dxfId="604" priority="532" operator="lessThan">
      <formula>0</formula>
    </cfRule>
  </conditionalFormatting>
  <conditionalFormatting sqref="H22">
    <cfRule type="cellIs" dxfId="603" priority="529" operator="greaterThan">
      <formula>0</formula>
    </cfRule>
    <cfRule type="cellIs" dxfId="602" priority="530" operator="lessThan">
      <formula>0</formula>
    </cfRule>
  </conditionalFormatting>
  <conditionalFormatting sqref="H22">
    <cfRule type="cellIs" dxfId="601" priority="527" operator="greaterThan">
      <formula>0</formula>
    </cfRule>
    <cfRule type="cellIs" dxfId="600" priority="528" operator="lessThan">
      <formula>0</formula>
    </cfRule>
  </conditionalFormatting>
  <conditionalFormatting sqref="H22">
    <cfRule type="cellIs" dxfId="599" priority="525" operator="greaterThan">
      <formula>0</formula>
    </cfRule>
    <cfRule type="cellIs" dxfId="598" priority="526" operator="lessThan">
      <formula>0</formula>
    </cfRule>
  </conditionalFormatting>
  <conditionalFormatting sqref="H22">
    <cfRule type="cellIs" dxfId="597" priority="523" operator="greaterThan">
      <formula>0</formula>
    </cfRule>
    <cfRule type="cellIs" dxfId="596" priority="524" operator="lessThan">
      <formula>0</formula>
    </cfRule>
  </conditionalFormatting>
  <conditionalFormatting sqref="H22">
    <cfRule type="cellIs" dxfId="595" priority="521" operator="greaterThan">
      <formula>0</formula>
    </cfRule>
    <cfRule type="cellIs" dxfId="594" priority="522" operator="lessThan">
      <formula>0</formula>
    </cfRule>
  </conditionalFormatting>
  <conditionalFormatting sqref="H22">
    <cfRule type="cellIs" dxfId="593" priority="519" operator="greaterThan">
      <formula>0</formula>
    </cfRule>
    <cfRule type="cellIs" dxfId="592" priority="520" operator="lessThan">
      <formula>0</formula>
    </cfRule>
  </conditionalFormatting>
  <conditionalFormatting sqref="H22">
    <cfRule type="cellIs" dxfId="591" priority="517" operator="greaterThan">
      <formula>0</formula>
    </cfRule>
    <cfRule type="cellIs" dxfId="590" priority="518" operator="lessThan">
      <formula>0</formula>
    </cfRule>
  </conditionalFormatting>
  <conditionalFormatting sqref="H22">
    <cfRule type="cellIs" dxfId="589" priority="515" operator="greaterThan">
      <formula>0</formula>
    </cfRule>
    <cfRule type="cellIs" dxfId="588" priority="516" operator="lessThan">
      <formula>0</formula>
    </cfRule>
  </conditionalFormatting>
  <conditionalFormatting sqref="H22">
    <cfRule type="cellIs" dxfId="587" priority="513" operator="greaterThan">
      <formula>0</formula>
    </cfRule>
    <cfRule type="cellIs" dxfId="586" priority="514" operator="lessThan">
      <formula>0</formula>
    </cfRule>
  </conditionalFormatting>
  <conditionalFormatting sqref="H22">
    <cfRule type="cellIs" dxfId="585" priority="511" operator="greaterThan">
      <formula>0</formula>
    </cfRule>
    <cfRule type="cellIs" dxfId="584" priority="512" operator="lessThan">
      <formula>0</formula>
    </cfRule>
  </conditionalFormatting>
  <conditionalFormatting sqref="H22">
    <cfRule type="cellIs" dxfId="583" priority="509" operator="greaterThan">
      <formula>0</formula>
    </cfRule>
    <cfRule type="cellIs" dxfId="582" priority="510" operator="lessThan">
      <formula>0</formula>
    </cfRule>
  </conditionalFormatting>
  <conditionalFormatting sqref="H22">
    <cfRule type="cellIs" dxfId="581" priority="507" operator="greaterThan">
      <formula>0</formula>
    </cfRule>
    <cfRule type="cellIs" dxfId="580" priority="508" operator="lessThan">
      <formula>0</formula>
    </cfRule>
  </conditionalFormatting>
  <conditionalFormatting sqref="H22">
    <cfRule type="cellIs" dxfId="579" priority="505" operator="greaterThan">
      <formula>0</formula>
    </cfRule>
    <cfRule type="cellIs" dxfId="578" priority="506" operator="lessThan">
      <formula>0</formula>
    </cfRule>
  </conditionalFormatting>
  <conditionalFormatting sqref="H22">
    <cfRule type="cellIs" dxfId="577" priority="503" operator="greaterThan">
      <formula>0</formula>
    </cfRule>
    <cfRule type="cellIs" dxfId="576" priority="504" operator="lessThan">
      <formula>0</formula>
    </cfRule>
  </conditionalFormatting>
  <conditionalFormatting sqref="H22">
    <cfRule type="cellIs" dxfId="575" priority="501" operator="greaterThan">
      <formula>0</formula>
    </cfRule>
    <cfRule type="cellIs" dxfId="574" priority="502" operator="lessThan">
      <formula>0</formula>
    </cfRule>
  </conditionalFormatting>
  <conditionalFormatting sqref="H22">
    <cfRule type="cellIs" dxfId="573" priority="499" operator="greaterThan">
      <formula>0</formula>
    </cfRule>
    <cfRule type="cellIs" dxfId="572" priority="500" operator="lessThan">
      <formula>0</formula>
    </cfRule>
  </conditionalFormatting>
  <conditionalFormatting sqref="H22">
    <cfRule type="cellIs" dxfId="571" priority="497" operator="greaterThan">
      <formula>0</formula>
    </cfRule>
    <cfRule type="cellIs" dxfId="570" priority="498" operator="lessThan">
      <formula>0</formula>
    </cfRule>
  </conditionalFormatting>
  <conditionalFormatting sqref="H22">
    <cfRule type="cellIs" dxfId="569" priority="495" operator="greaterThan">
      <formula>0</formula>
    </cfRule>
    <cfRule type="cellIs" dxfId="568" priority="496" operator="lessThan">
      <formula>0</formula>
    </cfRule>
  </conditionalFormatting>
  <conditionalFormatting sqref="H22">
    <cfRule type="cellIs" dxfId="567" priority="493" operator="greaterThan">
      <formula>0</formula>
    </cfRule>
    <cfRule type="cellIs" dxfId="566" priority="494" operator="lessThan">
      <formula>0</formula>
    </cfRule>
  </conditionalFormatting>
  <conditionalFormatting sqref="H22">
    <cfRule type="cellIs" dxfId="565" priority="491" operator="greaterThan">
      <formula>0</formula>
    </cfRule>
    <cfRule type="cellIs" dxfId="564" priority="492" operator="lessThan">
      <formula>0</formula>
    </cfRule>
  </conditionalFormatting>
  <conditionalFormatting sqref="H22">
    <cfRule type="cellIs" dxfId="563" priority="489" operator="greaterThan">
      <formula>0</formula>
    </cfRule>
    <cfRule type="cellIs" dxfId="562" priority="490" operator="lessThan">
      <formula>0</formula>
    </cfRule>
  </conditionalFormatting>
  <conditionalFormatting sqref="H22">
    <cfRule type="cellIs" dxfId="561" priority="487" operator="greaterThan">
      <formula>0</formula>
    </cfRule>
    <cfRule type="cellIs" dxfId="560" priority="488" operator="lessThan">
      <formula>0</formula>
    </cfRule>
  </conditionalFormatting>
  <conditionalFormatting sqref="H22">
    <cfRule type="cellIs" dxfId="559" priority="485" operator="greaterThan">
      <formula>0</formula>
    </cfRule>
    <cfRule type="cellIs" dxfId="558" priority="486" operator="lessThan">
      <formula>0</formula>
    </cfRule>
  </conditionalFormatting>
  <conditionalFormatting sqref="H22">
    <cfRule type="cellIs" dxfId="557" priority="483" operator="greaterThan">
      <formula>0</formula>
    </cfRule>
    <cfRule type="cellIs" dxfId="556" priority="484" operator="lessThan">
      <formula>0</formula>
    </cfRule>
  </conditionalFormatting>
  <conditionalFormatting sqref="H22">
    <cfRule type="cellIs" dxfId="555" priority="481" operator="greaterThan">
      <formula>0</formula>
    </cfRule>
    <cfRule type="cellIs" dxfId="554" priority="482" operator="lessThan">
      <formula>0</formula>
    </cfRule>
  </conditionalFormatting>
  <conditionalFormatting sqref="H22">
    <cfRule type="cellIs" dxfId="553" priority="479" operator="greaterThan">
      <formula>0</formula>
    </cfRule>
    <cfRule type="cellIs" dxfId="552" priority="480" operator="lessThan">
      <formula>0</formula>
    </cfRule>
  </conditionalFormatting>
  <conditionalFormatting sqref="H22">
    <cfRule type="cellIs" dxfId="551" priority="477" operator="greaterThan">
      <formula>0</formula>
    </cfRule>
    <cfRule type="cellIs" dxfId="550" priority="478" operator="lessThan">
      <formula>0</formula>
    </cfRule>
  </conditionalFormatting>
  <conditionalFormatting sqref="H22">
    <cfRule type="cellIs" dxfId="549" priority="475" operator="greaterThan">
      <formula>0</formula>
    </cfRule>
    <cfRule type="cellIs" dxfId="548" priority="476" operator="lessThan">
      <formula>0</formula>
    </cfRule>
  </conditionalFormatting>
  <conditionalFormatting sqref="H22">
    <cfRule type="cellIs" dxfId="547" priority="473" operator="greaterThan">
      <formula>0</formula>
    </cfRule>
    <cfRule type="cellIs" dxfId="546" priority="474" operator="lessThan">
      <formula>0</formula>
    </cfRule>
  </conditionalFormatting>
  <conditionalFormatting sqref="H22">
    <cfRule type="cellIs" dxfId="545" priority="471" operator="greaterThan">
      <formula>0</formula>
    </cfRule>
    <cfRule type="cellIs" dxfId="544" priority="472" operator="lessThan">
      <formula>0</formula>
    </cfRule>
  </conditionalFormatting>
  <conditionalFormatting sqref="H22">
    <cfRule type="cellIs" dxfId="543" priority="469" operator="greaterThan">
      <formula>0</formula>
    </cfRule>
    <cfRule type="cellIs" dxfId="542" priority="470" operator="lessThan">
      <formula>0</formula>
    </cfRule>
  </conditionalFormatting>
  <conditionalFormatting sqref="H22">
    <cfRule type="cellIs" dxfId="541" priority="467" operator="greaterThan">
      <formula>0</formula>
    </cfRule>
    <cfRule type="cellIs" dxfId="540" priority="468" operator="lessThan">
      <formula>0</formula>
    </cfRule>
  </conditionalFormatting>
  <conditionalFormatting sqref="H22">
    <cfRule type="cellIs" dxfId="539" priority="465" operator="greaterThan">
      <formula>0</formula>
    </cfRule>
    <cfRule type="cellIs" dxfId="538" priority="466" operator="lessThan">
      <formula>0</formula>
    </cfRule>
  </conditionalFormatting>
  <conditionalFormatting sqref="H22">
    <cfRule type="cellIs" dxfId="537" priority="463" operator="greaterThan">
      <formula>0</formula>
    </cfRule>
    <cfRule type="cellIs" dxfId="536" priority="464" operator="lessThan">
      <formula>0</formula>
    </cfRule>
  </conditionalFormatting>
  <conditionalFormatting sqref="H22">
    <cfRule type="cellIs" dxfId="535" priority="461" operator="greaterThan">
      <formula>0</formula>
    </cfRule>
    <cfRule type="cellIs" dxfId="534" priority="462" operator="lessThan">
      <formula>0</formula>
    </cfRule>
  </conditionalFormatting>
  <conditionalFormatting sqref="H22">
    <cfRule type="cellIs" dxfId="533" priority="459" operator="greaterThan">
      <formula>0</formula>
    </cfRule>
    <cfRule type="cellIs" dxfId="532" priority="460" operator="lessThan">
      <formula>0</formula>
    </cfRule>
  </conditionalFormatting>
  <conditionalFormatting sqref="H22">
    <cfRule type="cellIs" dxfId="531" priority="457" operator="greaterThan">
      <formula>0</formula>
    </cfRule>
    <cfRule type="cellIs" dxfId="530" priority="458" operator="lessThan">
      <formula>0</formula>
    </cfRule>
  </conditionalFormatting>
  <conditionalFormatting sqref="H22">
    <cfRule type="cellIs" dxfId="529" priority="455" operator="greaterThan">
      <formula>0</formula>
    </cfRule>
    <cfRule type="cellIs" dxfId="528" priority="456" operator="lessThan">
      <formula>0</formula>
    </cfRule>
  </conditionalFormatting>
  <conditionalFormatting sqref="H22">
    <cfRule type="cellIs" dxfId="527" priority="453" operator="greaterThan">
      <formula>0</formula>
    </cfRule>
    <cfRule type="cellIs" dxfId="526" priority="454" operator="lessThan">
      <formula>0</formula>
    </cfRule>
  </conditionalFormatting>
  <conditionalFormatting sqref="H22">
    <cfRule type="cellIs" dxfId="525" priority="451" operator="greaterThan">
      <formula>0</formula>
    </cfRule>
    <cfRule type="cellIs" dxfId="524" priority="452" operator="lessThan">
      <formula>0</formula>
    </cfRule>
  </conditionalFormatting>
  <conditionalFormatting sqref="H22">
    <cfRule type="cellIs" dxfId="523" priority="449" operator="greaterThan">
      <formula>0</formula>
    </cfRule>
    <cfRule type="cellIs" dxfId="522" priority="450" operator="lessThan">
      <formula>0</formula>
    </cfRule>
  </conditionalFormatting>
  <conditionalFormatting sqref="H22">
    <cfRule type="cellIs" dxfId="521" priority="447" operator="greaterThan">
      <formula>0</formula>
    </cfRule>
    <cfRule type="cellIs" dxfId="520" priority="448" operator="lessThan">
      <formula>0</formula>
    </cfRule>
  </conditionalFormatting>
  <conditionalFormatting sqref="H22">
    <cfRule type="cellIs" dxfId="519" priority="445" operator="greaterThan">
      <formula>0</formula>
    </cfRule>
    <cfRule type="cellIs" dxfId="518" priority="446" operator="lessThan">
      <formula>0</formula>
    </cfRule>
  </conditionalFormatting>
  <conditionalFormatting sqref="H22">
    <cfRule type="cellIs" dxfId="517" priority="443" operator="greaterThan">
      <formula>0</formula>
    </cfRule>
    <cfRule type="cellIs" dxfId="516" priority="444" operator="lessThan">
      <formula>0</formula>
    </cfRule>
  </conditionalFormatting>
  <conditionalFormatting sqref="H22">
    <cfRule type="cellIs" dxfId="515" priority="441" operator="greaterThan">
      <formula>0</formula>
    </cfRule>
    <cfRule type="cellIs" dxfId="514" priority="442" operator="lessThan">
      <formula>0</formula>
    </cfRule>
  </conditionalFormatting>
  <conditionalFormatting sqref="H22">
    <cfRule type="cellIs" dxfId="513" priority="439" operator="greaterThan">
      <formula>0</formula>
    </cfRule>
    <cfRule type="cellIs" dxfId="512" priority="440" operator="lessThan">
      <formula>0</formula>
    </cfRule>
  </conditionalFormatting>
  <conditionalFormatting sqref="H22">
    <cfRule type="cellIs" dxfId="511" priority="437" operator="greaterThan">
      <formula>0</formula>
    </cfRule>
    <cfRule type="cellIs" dxfId="510" priority="438" operator="lessThan">
      <formula>0</formula>
    </cfRule>
  </conditionalFormatting>
  <conditionalFormatting sqref="H22">
    <cfRule type="cellIs" dxfId="509" priority="435" operator="greaterThan">
      <formula>0</formula>
    </cfRule>
    <cfRule type="cellIs" dxfId="508" priority="436" operator="lessThan">
      <formula>0</formula>
    </cfRule>
  </conditionalFormatting>
  <conditionalFormatting sqref="H22">
    <cfRule type="cellIs" dxfId="507" priority="433" operator="greaterThan">
      <formula>0</formula>
    </cfRule>
    <cfRule type="cellIs" dxfId="506" priority="434" operator="lessThan">
      <formula>0</formula>
    </cfRule>
  </conditionalFormatting>
  <conditionalFormatting sqref="H22">
    <cfRule type="cellIs" dxfId="505" priority="431" operator="greaterThan">
      <formula>0</formula>
    </cfRule>
    <cfRule type="cellIs" dxfId="504" priority="432" operator="lessThan">
      <formula>0</formula>
    </cfRule>
  </conditionalFormatting>
  <conditionalFormatting sqref="H22">
    <cfRule type="cellIs" dxfId="503" priority="429" operator="greaterThan">
      <formula>0</formula>
    </cfRule>
    <cfRule type="cellIs" dxfId="502" priority="430" operator="lessThan">
      <formula>0</formula>
    </cfRule>
  </conditionalFormatting>
  <conditionalFormatting sqref="H22">
    <cfRule type="cellIs" dxfId="501" priority="427" operator="greaterThan">
      <formula>0</formula>
    </cfRule>
    <cfRule type="cellIs" dxfId="500" priority="428" operator="lessThan">
      <formula>0</formula>
    </cfRule>
  </conditionalFormatting>
  <conditionalFormatting sqref="H22">
    <cfRule type="cellIs" dxfId="499" priority="425" operator="greaterThan">
      <formula>0</formula>
    </cfRule>
    <cfRule type="cellIs" dxfId="498" priority="426" operator="lessThan">
      <formula>0</formula>
    </cfRule>
  </conditionalFormatting>
  <conditionalFormatting sqref="H22">
    <cfRule type="cellIs" dxfId="497" priority="423" operator="greaterThan">
      <formula>0</formula>
    </cfRule>
    <cfRule type="cellIs" dxfId="496" priority="424" operator="lessThan">
      <formula>0</formula>
    </cfRule>
  </conditionalFormatting>
  <conditionalFormatting sqref="H22">
    <cfRule type="cellIs" dxfId="495" priority="421" operator="greaterThan">
      <formula>0</formula>
    </cfRule>
    <cfRule type="cellIs" dxfId="494" priority="422" operator="lessThan">
      <formula>0</formula>
    </cfRule>
  </conditionalFormatting>
  <conditionalFormatting sqref="H22">
    <cfRule type="cellIs" dxfId="493" priority="419" operator="greaterThan">
      <formula>0</formula>
    </cfRule>
    <cfRule type="cellIs" dxfId="492" priority="420" operator="lessThan">
      <formula>0</formula>
    </cfRule>
  </conditionalFormatting>
  <conditionalFormatting sqref="H22">
    <cfRule type="cellIs" dxfId="491" priority="417" operator="greaterThan">
      <formula>0</formula>
    </cfRule>
    <cfRule type="cellIs" dxfId="490" priority="418" operator="lessThan">
      <formula>0</formula>
    </cfRule>
  </conditionalFormatting>
  <conditionalFormatting sqref="H22">
    <cfRule type="cellIs" dxfId="489" priority="415" operator="greaterThan">
      <formula>0</formula>
    </cfRule>
    <cfRule type="cellIs" dxfId="488" priority="416" operator="lessThan">
      <formula>0</formula>
    </cfRule>
  </conditionalFormatting>
  <conditionalFormatting sqref="H22">
    <cfRule type="cellIs" dxfId="487" priority="413" operator="greaterThan">
      <formula>0</formula>
    </cfRule>
    <cfRule type="cellIs" dxfId="486" priority="414" operator="lessThan">
      <formula>0</formula>
    </cfRule>
  </conditionalFormatting>
  <conditionalFormatting sqref="H22">
    <cfRule type="cellIs" dxfId="485" priority="411" operator="greaterThan">
      <formula>0</formula>
    </cfRule>
    <cfRule type="cellIs" dxfId="484" priority="412" operator="lessThan">
      <formula>0</formula>
    </cfRule>
  </conditionalFormatting>
  <conditionalFormatting sqref="H22">
    <cfRule type="cellIs" dxfId="483" priority="409" operator="greaterThan">
      <formula>0</formula>
    </cfRule>
    <cfRule type="cellIs" dxfId="482" priority="410" operator="lessThan">
      <formula>0</formula>
    </cfRule>
  </conditionalFormatting>
  <conditionalFormatting sqref="H22">
    <cfRule type="cellIs" dxfId="481" priority="407" operator="greaterThan">
      <formula>0</formula>
    </cfRule>
    <cfRule type="cellIs" dxfId="480" priority="408" operator="lessThan">
      <formula>0</formula>
    </cfRule>
  </conditionalFormatting>
  <conditionalFormatting sqref="H22">
    <cfRule type="cellIs" dxfId="479" priority="405" operator="greaterThan">
      <formula>0</formula>
    </cfRule>
    <cfRule type="cellIs" dxfId="478" priority="406" operator="lessThan">
      <formula>0</formula>
    </cfRule>
  </conditionalFormatting>
  <conditionalFormatting sqref="H22">
    <cfRule type="cellIs" dxfId="477" priority="403" operator="greaterThan">
      <formula>0</formula>
    </cfRule>
    <cfRule type="cellIs" dxfId="476" priority="404" operator="lessThan">
      <formula>0</formula>
    </cfRule>
  </conditionalFormatting>
  <conditionalFormatting sqref="H22">
    <cfRule type="cellIs" dxfId="475" priority="401" operator="greaterThan">
      <formula>0</formula>
    </cfRule>
    <cfRule type="cellIs" dxfId="474" priority="402" operator="lessThan">
      <formula>0</formula>
    </cfRule>
  </conditionalFormatting>
  <conditionalFormatting sqref="H22">
    <cfRule type="cellIs" dxfId="473" priority="399" operator="greaterThan">
      <formula>0</formula>
    </cfRule>
    <cfRule type="cellIs" dxfId="472" priority="400" operator="lessThan">
      <formula>0</formula>
    </cfRule>
  </conditionalFormatting>
  <conditionalFormatting sqref="H22">
    <cfRule type="cellIs" dxfId="471" priority="397" operator="greaterThan">
      <formula>0</formula>
    </cfRule>
    <cfRule type="cellIs" dxfId="470" priority="398" operator="lessThan">
      <formula>0</formula>
    </cfRule>
  </conditionalFormatting>
  <conditionalFormatting sqref="H22">
    <cfRule type="cellIs" dxfId="469" priority="395" operator="greaterThan">
      <formula>0</formula>
    </cfRule>
    <cfRule type="cellIs" dxfId="468" priority="396" operator="lessThan">
      <formula>0</formula>
    </cfRule>
  </conditionalFormatting>
  <conditionalFormatting sqref="H22">
    <cfRule type="cellIs" dxfId="467" priority="393" operator="greaterThan">
      <formula>0</formula>
    </cfRule>
    <cfRule type="cellIs" dxfId="466" priority="394" operator="lessThan">
      <formula>0</formula>
    </cfRule>
  </conditionalFormatting>
  <conditionalFormatting sqref="H22">
    <cfRule type="cellIs" dxfId="465" priority="391" operator="greaterThan">
      <formula>0</formula>
    </cfRule>
    <cfRule type="cellIs" dxfId="464" priority="392" operator="lessThan">
      <formula>0</formula>
    </cfRule>
  </conditionalFormatting>
  <conditionalFormatting sqref="H22">
    <cfRule type="cellIs" dxfId="463" priority="389" operator="greaterThan">
      <formula>0</formula>
    </cfRule>
    <cfRule type="cellIs" dxfId="462" priority="390" operator="lessThan">
      <formula>0</formula>
    </cfRule>
  </conditionalFormatting>
  <conditionalFormatting sqref="H22">
    <cfRule type="cellIs" dxfId="461" priority="387" operator="greaterThan">
      <formula>0</formula>
    </cfRule>
    <cfRule type="cellIs" dxfId="460" priority="388" operator="lessThan">
      <formula>0</formula>
    </cfRule>
  </conditionalFormatting>
  <conditionalFormatting sqref="H22">
    <cfRule type="cellIs" dxfId="459" priority="385" operator="greaterThan">
      <formula>0</formula>
    </cfRule>
    <cfRule type="cellIs" dxfId="458" priority="386" operator="lessThan">
      <formula>0</formula>
    </cfRule>
  </conditionalFormatting>
  <conditionalFormatting sqref="H22">
    <cfRule type="cellIs" dxfId="457" priority="383" operator="greaterThan">
      <formula>0</formula>
    </cfRule>
    <cfRule type="cellIs" dxfId="456" priority="384" operator="lessThan">
      <formula>0</formula>
    </cfRule>
  </conditionalFormatting>
  <conditionalFormatting sqref="H22">
    <cfRule type="cellIs" dxfId="455" priority="381" operator="greaterThan">
      <formula>0</formula>
    </cfRule>
    <cfRule type="cellIs" dxfId="454" priority="382" operator="lessThan">
      <formula>0</formula>
    </cfRule>
  </conditionalFormatting>
  <conditionalFormatting sqref="H22">
    <cfRule type="cellIs" dxfId="453" priority="379" operator="greaterThan">
      <formula>0</formula>
    </cfRule>
    <cfRule type="cellIs" dxfId="452" priority="380" operator="lessThan">
      <formula>0</formula>
    </cfRule>
  </conditionalFormatting>
  <conditionalFormatting sqref="H22">
    <cfRule type="cellIs" dxfId="451" priority="377" operator="greaterThan">
      <formula>0</formula>
    </cfRule>
    <cfRule type="cellIs" dxfId="450" priority="378" operator="lessThan">
      <formula>0</formula>
    </cfRule>
  </conditionalFormatting>
  <conditionalFormatting sqref="H22">
    <cfRule type="cellIs" dxfId="449" priority="375" operator="greaterThan">
      <formula>0</formula>
    </cfRule>
    <cfRule type="cellIs" dxfId="448" priority="376" operator="lessThan">
      <formula>0</formula>
    </cfRule>
  </conditionalFormatting>
  <conditionalFormatting sqref="H22">
    <cfRule type="cellIs" dxfId="447" priority="373" operator="greaterThan">
      <formula>0</formula>
    </cfRule>
    <cfRule type="cellIs" dxfId="446" priority="374" operator="lessThan">
      <formula>0</formula>
    </cfRule>
  </conditionalFormatting>
  <conditionalFormatting sqref="H22">
    <cfRule type="cellIs" dxfId="445" priority="371" operator="greaterThan">
      <formula>0</formula>
    </cfRule>
    <cfRule type="cellIs" dxfId="444" priority="372" operator="lessThan">
      <formula>0</formula>
    </cfRule>
  </conditionalFormatting>
  <conditionalFormatting sqref="H22">
    <cfRule type="cellIs" dxfId="443" priority="369" operator="greaterThan">
      <formula>0</formula>
    </cfRule>
    <cfRule type="cellIs" dxfId="442" priority="370" operator="lessThan">
      <formula>0</formula>
    </cfRule>
  </conditionalFormatting>
  <conditionalFormatting sqref="H22">
    <cfRule type="cellIs" dxfId="441" priority="367" operator="greaterThan">
      <formula>0</formula>
    </cfRule>
    <cfRule type="cellIs" dxfId="440" priority="368" operator="lessThan">
      <formula>0</formula>
    </cfRule>
  </conditionalFormatting>
  <conditionalFormatting sqref="H22">
    <cfRule type="cellIs" dxfId="439" priority="365" operator="greaterThan">
      <formula>0</formula>
    </cfRule>
    <cfRule type="cellIs" dxfId="438" priority="366" operator="lessThan">
      <formula>0</formula>
    </cfRule>
  </conditionalFormatting>
  <conditionalFormatting sqref="H22">
    <cfRule type="cellIs" dxfId="437" priority="363" operator="greaterThan">
      <formula>0</formula>
    </cfRule>
    <cfRule type="cellIs" dxfId="436" priority="364" operator="lessThan">
      <formula>0</formula>
    </cfRule>
  </conditionalFormatting>
  <conditionalFormatting sqref="H22">
    <cfRule type="cellIs" dxfId="435" priority="361" operator="greaterThan">
      <formula>0</formula>
    </cfRule>
    <cfRule type="cellIs" dxfId="434" priority="362" operator="lessThan">
      <formula>0</formula>
    </cfRule>
  </conditionalFormatting>
  <conditionalFormatting sqref="H22">
    <cfRule type="cellIs" dxfId="433" priority="359" operator="greaterThan">
      <formula>0</formula>
    </cfRule>
    <cfRule type="cellIs" dxfId="432" priority="360" operator="lessThan">
      <formula>0</formula>
    </cfRule>
  </conditionalFormatting>
  <conditionalFormatting sqref="H22">
    <cfRule type="cellIs" dxfId="431" priority="357" operator="greaterThan">
      <formula>0</formula>
    </cfRule>
    <cfRule type="cellIs" dxfId="430" priority="358" operator="lessThan">
      <formula>0</formula>
    </cfRule>
  </conditionalFormatting>
  <conditionalFormatting sqref="H22">
    <cfRule type="cellIs" dxfId="429" priority="355" operator="greaterThan">
      <formula>0</formula>
    </cfRule>
    <cfRule type="cellIs" dxfId="428" priority="356" operator="lessThan">
      <formula>0</formula>
    </cfRule>
  </conditionalFormatting>
  <conditionalFormatting sqref="H22">
    <cfRule type="cellIs" dxfId="427" priority="353" operator="greaterThan">
      <formula>0</formula>
    </cfRule>
    <cfRule type="cellIs" dxfId="426" priority="354" operator="lessThan">
      <formula>0</formula>
    </cfRule>
  </conditionalFormatting>
  <conditionalFormatting sqref="H22">
    <cfRule type="cellIs" dxfId="425" priority="351" operator="greaterThan">
      <formula>0</formula>
    </cfRule>
    <cfRule type="cellIs" dxfId="424" priority="352" operator="lessThan">
      <formula>0</formula>
    </cfRule>
  </conditionalFormatting>
  <conditionalFormatting sqref="H22">
    <cfRule type="cellIs" dxfId="423" priority="349" operator="greaterThan">
      <formula>0</formula>
    </cfRule>
    <cfRule type="cellIs" dxfId="422" priority="350" operator="lessThan">
      <formula>0</formula>
    </cfRule>
  </conditionalFormatting>
  <conditionalFormatting sqref="H22">
    <cfRule type="cellIs" dxfId="421" priority="347" operator="greaterThan">
      <formula>0</formula>
    </cfRule>
    <cfRule type="cellIs" dxfId="420" priority="348" operator="lessThan">
      <formula>0</formula>
    </cfRule>
  </conditionalFormatting>
  <conditionalFormatting sqref="H22">
    <cfRule type="cellIs" dxfId="419" priority="345" operator="greaterThan">
      <formula>0</formula>
    </cfRule>
    <cfRule type="cellIs" dxfId="418" priority="346" operator="lessThan">
      <formula>0</formula>
    </cfRule>
  </conditionalFormatting>
  <conditionalFormatting sqref="H22">
    <cfRule type="cellIs" dxfId="417" priority="343" operator="greaterThan">
      <formula>0</formula>
    </cfRule>
    <cfRule type="cellIs" dxfId="416" priority="344" operator="lessThan">
      <formula>0</formula>
    </cfRule>
  </conditionalFormatting>
  <conditionalFormatting sqref="H22">
    <cfRule type="cellIs" dxfId="415" priority="341" operator="greaterThan">
      <formula>0</formula>
    </cfRule>
    <cfRule type="cellIs" dxfId="414" priority="342" operator="lessThan">
      <formula>0</formula>
    </cfRule>
  </conditionalFormatting>
  <conditionalFormatting sqref="H22">
    <cfRule type="cellIs" dxfId="413" priority="339" operator="greaterThan">
      <formula>0</formula>
    </cfRule>
    <cfRule type="cellIs" dxfId="412" priority="340" operator="lessThan">
      <formula>0</formula>
    </cfRule>
  </conditionalFormatting>
  <conditionalFormatting sqref="H22">
    <cfRule type="cellIs" dxfId="411" priority="337" operator="greaterThan">
      <formula>0</formula>
    </cfRule>
    <cfRule type="cellIs" dxfId="410" priority="338" operator="lessThan">
      <formula>0</formula>
    </cfRule>
  </conditionalFormatting>
  <conditionalFormatting sqref="H22">
    <cfRule type="cellIs" dxfId="409" priority="335" operator="greaterThan">
      <formula>0</formula>
    </cfRule>
    <cfRule type="cellIs" dxfId="408" priority="336" operator="lessThan">
      <formula>0</formula>
    </cfRule>
  </conditionalFormatting>
  <conditionalFormatting sqref="H22">
    <cfRule type="cellIs" dxfId="407" priority="333" operator="greaterThan">
      <formula>0</formula>
    </cfRule>
    <cfRule type="cellIs" dxfId="406" priority="334" operator="lessThan">
      <formula>0</formula>
    </cfRule>
  </conditionalFormatting>
  <conditionalFormatting sqref="H22">
    <cfRule type="cellIs" dxfId="405" priority="331" operator="greaterThan">
      <formula>0</formula>
    </cfRule>
    <cfRule type="cellIs" dxfId="404" priority="332" operator="lessThan">
      <formula>0</formula>
    </cfRule>
  </conditionalFormatting>
  <conditionalFormatting sqref="H22">
    <cfRule type="cellIs" dxfId="403" priority="329" operator="greaterThan">
      <formula>0</formula>
    </cfRule>
    <cfRule type="cellIs" dxfId="402" priority="330" operator="lessThan">
      <formula>0</formula>
    </cfRule>
  </conditionalFormatting>
  <conditionalFormatting sqref="H22">
    <cfRule type="cellIs" dxfId="401" priority="327" operator="greaterThan">
      <formula>0</formula>
    </cfRule>
    <cfRule type="cellIs" dxfId="400" priority="328" operator="lessThan">
      <formula>0</formula>
    </cfRule>
  </conditionalFormatting>
  <conditionalFormatting sqref="H22">
    <cfRule type="cellIs" dxfId="399" priority="325" operator="greaterThan">
      <formula>0</formula>
    </cfRule>
    <cfRule type="cellIs" dxfId="398" priority="326" operator="lessThan">
      <formula>0</formula>
    </cfRule>
  </conditionalFormatting>
  <conditionalFormatting sqref="H22">
    <cfRule type="cellIs" dxfId="397" priority="323" operator="greaterThan">
      <formula>0</formula>
    </cfRule>
    <cfRule type="cellIs" dxfId="396" priority="324" operator="lessThan">
      <formula>0</formula>
    </cfRule>
  </conditionalFormatting>
  <conditionalFormatting sqref="H22">
    <cfRule type="cellIs" dxfId="395" priority="321" operator="greaterThan">
      <formula>0</formula>
    </cfRule>
    <cfRule type="cellIs" dxfId="394" priority="322" operator="lessThan">
      <formula>0</formula>
    </cfRule>
  </conditionalFormatting>
  <conditionalFormatting sqref="H22">
    <cfRule type="cellIs" dxfId="393" priority="319" operator="greaterThan">
      <formula>0</formula>
    </cfRule>
    <cfRule type="cellIs" dxfId="392" priority="320" operator="lessThan">
      <formula>0</formula>
    </cfRule>
  </conditionalFormatting>
  <conditionalFormatting sqref="H22">
    <cfRule type="cellIs" dxfId="391" priority="317" operator="greaterThan">
      <formula>0</formula>
    </cfRule>
    <cfRule type="cellIs" dxfId="390" priority="318" operator="lessThan">
      <formula>0</formula>
    </cfRule>
  </conditionalFormatting>
  <conditionalFormatting sqref="H22">
    <cfRule type="cellIs" dxfId="389" priority="315" operator="greaterThan">
      <formula>0</formula>
    </cfRule>
    <cfRule type="cellIs" dxfId="388" priority="316" operator="lessThan">
      <formula>0</formula>
    </cfRule>
  </conditionalFormatting>
  <conditionalFormatting sqref="H22">
    <cfRule type="cellIs" dxfId="387" priority="313" operator="greaterThan">
      <formula>0</formula>
    </cfRule>
    <cfRule type="cellIs" dxfId="386" priority="314" operator="lessThan">
      <formula>0</formula>
    </cfRule>
  </conditionalFormatting>
  <conditionalFormatting sqref="H22">
    <cfRule type="cellIs" dxfId="385" priority="311" operator="greaterThan">
      <formula>0</formula>
    </cfRule>
    <cfRule type="cellIs" dxfId="384" priority="312" operator="lessThan">
      <formula>0</formula>
    </cfRule>
  </conditionalFormatting>
  <conditionalFormatting sqref="H22">
    <cfRule type="cellIs" dxfId="383" priority="309" operator="greaterThan">
      <formula>0</formula>
    </cfRule>
    <cfRule type="cellIs" dxfId="382" priority="310" operator="lessThan">
      <formula>0</formula>
    </cfRule>
  </conditionalFormatting>
  <conditionalFormatting sqref="H22">
    <cfRule type="cellIs" dxfId="381" priority="307" operator="greaterThan">
      <formula>0</formula>
    </cfRule>
    <cfRule type="cellIs" dxfId="380" priority="308" operator="lessThan">
      <formula>0</formula>
    </cfRule>
  </conditionalFormatting>
  <conditionalFormatting sqref="H22">
    <cfRule type="cellIs" dxfId="379" priority="305" operator="greaterThan">
      <formula>0</formula>
    </cfRule>
    <cfRule type="cellIs" dxfId="378" priority="306" operator="lessThan">
      <formula>0</formula>
    </cfRule>
  </conditionalFormatting>
  <conditionalFormatting sqref="H22">
    <cfRule type="cellIs" dxfId="377" priority="303" operator="greaterThan">
      <formula>0</formula>
    </cfRule>
    <cfRule type="cellIs" dxfId="376" priority="304" operator="lessThan">
      <formula>0</formula>
    </cfRule>
  </conditionalFormatting>
  <conditionalFormatting sqref="H22">
    <cfRule type="cellIs" dxfId="375" priority="301" operator="greaterThan">
      <formula>0</formula>
    </cfRule>
    <cfRule type="cellIs" dxfId="374" priority="302" operator="lessThan">
      <formula>0</formula>
    </cfRule>
  </conditionalFormatting>
  <conditionalFormatting sqref="H22">
    <cfRule type="cellIs" dxfId="373" priority="299" operator="greaterThan">
      <formula>0</formula>
    </cfRule>
    <cfRule type="cellIs" dxfId="372" priority="300" operator="lessThan">
      <formula>0</formula>
    </cfRule>
  </conditionalFormatting>
  <conditionalFormatting sqref="H22">
    <cfRule type="cellIs" dxfId="371" priority="297" operator="greaterThan">
      <formula>0</formula>
    </cfRule>
    <cfRule type="cellIs" dxfId="370" priority="298" operator="lessThan">
      <formula>0</formula>
    </cfRule>
  </conditionalFormatting>
  <conditionalFormatting sqref="H22">
    <cfRule type="cellIs" dxfId="369" priority="295" operator="greaterThan">
      <formula>0</formula>
    </cfRule>
    <cfRule type="cellIs" dxfId="368" priority="296" operator="lessThan">
      <formula>0</formula>
    </cfRule>
  </conditionalFormatting>
  <conditionalFormatting sqref="H22">
    <cfRule type="cellIs" dxfId="367" priority="293" operator="greaterThan">
      <formula>0</formula>
    </cfRule>
    <cfRule type="cellIs" dxfId="366" priority="294" operator="lessThan">
      <formula>0</formula>
    </cfRule>
  </conditionalFormatting>
  <conditionalFormatting sqref="H22">
    <cfRule type="cellIs" dxfId="365" priority="291" operator="greaterThan">
      <formula>0</formula>
    </cfRule>
    <cfRule type="cellIs" dxfId="364" priority="292" operator="lessThan">
      <formula>0</formula>
    </cfRule>
  </conditionalFormatting>
  <conditionalFormatting sqref="H22">
    <cfRule type="cellIs" dxfId="363" priority="289" operator="greaterThan">
      <formula>0</formula>
    </cfRule>
    <cfRule type="cellIs" dxfId="362" priority="290" operator="lessThan">
      <formula>0</formula>
    </cfRule>
  </conditionalFormatting>
  <conditionalFormatting sqref="H22">
    <cfRule type="cellIs" dxfId="361" priority="287" operator="greaterThan">
      <formula>0</formula>
    </cfRule>
    <cfRule type="cellIs" dxfId="360" priority="288" operator="lessThan">
      <formula>0</formula>
    </cfRule>
  </conditionalFormatting>
  <conditionalFormatting sqref="H22">
    <cfRule type="cellIs" dxfId="359" priority="285" operator="greaterThan">
      <formula>0</formula>
    </cfRule>
    <cfRule type="cellIs" dxfId="358" priority="286" operator="lessThan">
      <formula>0</formula>
    </cfRule>
  </conditionalFormatting>
  <conditionalFormatting sqref="H22">
    <cfRule type="cellIs" dxfId="357" priority="283" operator="greaterThan">
      <formula>0</formula>
    </cfRule>
    <cfRule type="cellIs" dxfId="356" priority="284" operator="lessThan">
      <formula>0</formula>
    </cfRule>
  </conditionalFormatting>
  <conditionalFormatting sqref="H22">
    <cfRule type="cellIs" dxfId="355" priority="281" operator="greaterThan">
      <formula>0</formula>
    </cfRule>
    <cfRule type="cellIs" dxfId="354" priority="282" operator="lessThan">
      <formula>0</formula>
    </cfRule>
  </conditionalFormatting>
  <conditionalFormatting sqref="H22">
    <cfRule type="cellIs" dxfId="353" priority="279" operator="greaterThan">
      <formula>0</formula>
    </cfRule>
    <cfRule type="cellIs" dxfId="352" priority="280" operator="lessThan">
      <formula>0</formula>
    </cfRule>
  </conditionalFormatting>
  <conditionalFormatting sqref="H22">
    <cfRule type="cellIs" dxfId="351" priority="277" operator="greaterThan">
      <formula>0</formula>
    </cfRule>
    <cfRule type="cellIs" dxfId="350" priority="278" operator="lessThan">
      <formula>0</formula>
    </cfRule>
  </conditionalFormatting>
  <conditionalFormatting sqref="H22">
    <cfRule type="cellIs" dxfId="349" priority="275" operator="greaterThan">
      <formula>0</formula>
    </cfRule>
    <cfRule type="cellIs" dxfId="348" priority="276" operator="lessThan">
      <formula>0</formula>
    </cfRule>
  </conditionalFormatting>
  <conditionalFormatting sqref="H22">
    <cfRule type="cellIs" dxfId="347" priority="273" operator="greaterThan">
      <formula>0</formula>
    </cfRule>
    <cfRule type="cellIs" dxfId="346" priority="274" operator="lessThan">
      <formula>0</formula>
    </cfRule>
  </conditionalFormatting>
  <conditionalFormatting sqref="H22">
    <cfRule type="cellIs" dxfId="345" priority="271" operator="greaterThan">
      <formula>0</formula>
    </cfRule>
    <cfRule type="cellIs" dxfId="344" priority="272" operator="lessThan">
      <formula>0</formula>
    </cfRule>
  </conditionalFormatting>
  <conditionalFormatting sqref="H22">
    <cfRule type="cellIs" dxfId="343" priority="269" operator="greaterThan">
      <formula>0</formula>
    </cfRule>
    <cfRule type="cellIs" dxfId="342" priority="270" operator="lessThan">
      <formula>0</formula>
    </cfRule>
  </conditionalFormatting>
  <conditionalFormatting sqref="H22">
    <cfRule type="cellIs" dxfId="341" priority="267" operator="greaterThan">
      <formula>0</formula>
    </cfRule>
    <cfRule type="cellIs" dxfId="340" priority="268" operator="lessThan">
      <formula>0</formula>
    </cfRule>
  </conditionalFormatting>
  <conditionalFormatting sqref="H22">
    <cfRule type="cellIs" dxfId="339" priority="265" operator="greaterThan">
      <formula>0</formula>
    </cfRule>
    <cfRule type="cellIs" dxfId="338" priority="266" operator="lessThan">
      <formula>0</formula>
    </cfRule>
  </conditionalFormatting>
  <conditionalFormatting sqref="H22">
    <cfRule type="cellIs" dxfId="337" priority="263" operator="greaterThan">
      <formula>0</formula>
    </cfRule>
    <cfRule type="cellIs" dxfId="336" priority="264" operator="lessThan">
      <formula>0</formula>
    </cfRule>
  </conditionalFormatting>
  <conditionalFormatting sqref="H22">
    <cfRule type="cellIs" dxfId="335" priority="261" operator="greaterThan">
      <formula>0</formula>
    </cfRule>
    <cfRule type="cellIs" dxfId="334" priority="262" operator="lessThan">
      <formula>0</formula>
    </cfRule>
  </conditionalFormatting>
  <conditionalFormatting sqref="H22">
    <cfRule type="cellIs" dxfId="333" priority="259" operator="greaterThan">
      <formula>0</formula>
    </cfRule>
    <cfRule type="cellIs" dxfId="332" priority="260" operator="lessThan">
      <formula>0</formula>
    </cfRule>
  </conditionalFormatting>
  <conditionalFormatting sqref="H22">
    <cfRule type="cellIs" dxfId="331" priority="257" operator="greaterThan">
      <formula>0</formula>
    </cfRule>
    <cfRule type="cellIs" dxfId="330" priority="258" operator="lessThan">
      <formula>0</formula>
    </cfRule>
  </conditionalFormatting>
  <conditionalFormatting sqref="H22">
    <cfRule type="cellIs" dxfId="329" priority="255" operator="greaterThan">
      <formula>0</formula>
    </cfRule>
    <cfRule type="cellIs" dxfId="328" priority="256" operator="lessThan">
      <formula>0</formula>
    </cfRule>
  </conditionalFormatting>
  <conditionalFormatting sqref="H22">
    <cfRule type="cellIs" dxfId="327" priority="253" operator="greaterThan">
      <formula>0</formula>
    </cfRule>
    <cfRule type="cellIs" dxfId="326" priority="254" operator="lessThan">
      <formula>0</formula>
    </cfRule>
  </conditionalFormatting>
  <conditionalFormatting sqref="H22">
    <cfRule type="cellIs" dxfId="325" priority="251" operator="greaterThan">
      <formula>0</formula>
    </cfRule>
    <cfRule type="cellIs" dxfId="324" priority="252" operator="lessThan">
      <formula>0</formula>
    </cfRule>
  </conditionalFormatting>
  <conditionalFormatting sqref="H22">
    <cfRule type="cellIs" dxfId="323" priority="249" operator="greaterThan">
      <formula>0</formula>
    </cfRule>
    <cfRule type="cellIs" dxfId="322" priority="250" operator="lessThan">
      <formula>0</formula>
    </cfRule>
  </conditionalFormatting>
  <conditionalFormatting sqref="H22">
    <cfRule type="cellIs" dxfId="321" priority="247" operator="greaterThan">
      <formula>0</formula>
    </cfRule>
    <cfRule type="cellIs" dxfId="320" priority="248" operator="lessThan">
      <formula>0</formula>
    </cfRule>
  </conditionalFormatting>
  <conditionalFormatting sqref="H22">
    <cfRule type="cellIs" dxfId="319" priority="245" operator="greaterThan">
      <formula>0</formula>
    </cfRule>
    <cfRule type="cellIs" dxfId="318" priority="246" operator="lessThan">
      <formula>0</formula>
    </cfRule>
  </conditionalFormatting>
  <conditionalFormatting sqref="H22">
    <cfRule type="cellIs" dxfId="317" priority="243" operator="greaterThan">
      <formula>0</formula>
    </cfRule>
    <cfRule type="cellIs" dxfId="316" priority="244" operator="lessThan">
      <formula>0</formula>
    </cfRule>
  </conditionalFormatting>
  <conditionalFormatting sqref="H22">
    <cfRule type="cellIs" dxfId="315" priority="241" operator="greaterThan">
      <formula>0</formula>
    </cfRule>
    <cfRule type="cellIs" dxfId="314" priority="242" operator="lessThan">
      <formula>0</formula>
    </cfRule>
  </conditionalFormatting>
  <conditionalFormatting sqref="H22">
    <cfRule type="cellIs" dxfId="313" priority="239" operator="greaterThan">
      <formula>0</formula>
    </cfRule>
    <cfRule type="cellIs" dxfId="312" priority="240" operator="lessThan">
      <formula>0</formula>
    </cfRule>
  </conditionalFormatting>
  <conditionalFormatting sqref="H22">
    <cfRule type="cellIs" dxfId="311" priority="237" operator="greaterThan">
      <formula>0</formula>
    </cfRule>
    <cfRule type="cellIs" dxfId="310" priority="238" operator="lessThan">
      <formula>0</formula>
    </cfRule>
  </conditionalFormatting>
  <conditionalFormatting sqref="H22">
    <cfRule type="cellIs" dxfId="309" priority="235" operator="greaterThan">
      <formula>0</formula>
    </cfRule>
    <cfRule type="cellIs" dxfId="308" priority="236" operator="lessThan">
      <formula>0</formula>
    </cfRule>
  </conditionalFormatting>
  <conditionalFormatting sqref="H22">
    <cfRule type="cellIs" dxfId="307" priority="233" operator="greaterThan">
      <formula>0</formula>
    </cfRule>
    <cfRule type="cellIs" dxfId="306" priority="234" operator="lessThan">
      <formula>0</formula>
    </cfRule>
  </conditionalFormatting>
  <conditionalFormatting sqref="H22">
    <cfRule type="cellIs" dxfId="305" priority="231" operator="greaterThan">
      <formula>0</formula>
    </cfRule>
    <cfRule type="cellIs" dxfId="304" priority="232" operator="lessThan">
      <formula>0</formula>
    </cfRule>
  </conditionalFormatting>
  <conditionalFormatting sqref="H22">
    <cfRule type="cellIs" dxfId="303" priority="229" operator="greaterThan">
      <formula>0</formula>
    </cfRule>
    <cfRule type="cellIs" dxfId="302" priority="230" operator="lessThan">
      <formula>0</formula>
    </cfRule>
  </conditionalFormatting>
  <conditionalFormatting sqref="H22">
    <cfRule type="cellIs" dxfId="301" priority="227" operator="greaterThan">
      <formula>0</formula>
    </cfRule>
    <cfRule type="cellIs" dxfId="300" priority="228" operator="lessThan">
      <formula>0</formula>
    </cfRule>
  </conditionalFormatting>
  <conditionalFormatting sqref="H22">
    <cfRule type="cellIs" dxfId="299" priority="225" operator="greaterThan">
      <formula>0</formula>
    </cfRule>
    <cfRule type="cellIs" dxfId="298" priority="226" operator="lessThan">
      <formula>0</formula>
    </cfRule>
  </conditionalFormatting>
  <conditionalFormatting sqref="H22">
    <cfRule type="cellIs" dxfId="297" priority="223" operator="greaterThan">
      <formula>0</formula>
    </cfRule>
    <cfRule type="cellIs" dxfId="296" priority="224" operator="lessThan">
      <formula>0</formula>
    </cfRule>
  </conditionalFormatting>
  <conditionalFormatting sqref="H22">
    <cfRule type="cellIs" dxfId="295" priority="221" operator="greaterThan">
      <formula>0</formula>
    </cfRule>
    <cfRule type="cellIs" dxfId="294" priority="222" operator="lessThan">
      <formula>0</formula>
    </cfRule>
  </conditionalFormatting>
  <conditionalFormatting sqref="H22">
    <cfRule type="cellIs" dxfId="293" priority="219" operator="greaterThan">
      <formula>0</formula>
    </cfRule>
    <cfRule type="cellIs" dxfId="292" priority="220" operator="lessThan">
      <formula>0</formula>
    </cfRule>
  </conditionalFormatting>
  <conditionalFormatting sqref="H22">
    <cfRule type="cellIs" dxfId="291" priority="217" operator="greaterThan">
      <formula>0</formula>
    </cfRule>
    <cfRule type="cellIs" dxfId="290" priority="218" operator="lessThan">
      <formula>0</formula>
    </cfRule>
  </conditionalFormatting>
  <conditionalFormatting sqref="H22">
    <cfRule type="cellIs" dxfId="289" priority="215" operator="greaterThan">
      <formula>0</formula>
    </cfRule>
    <cfRule type="cellIs" dxfId="288" priority="216" operator="lessThan">
      <formula>0</formula>
    </cfRule>
  </conditionalFormatting>
  <conditionalFormatting sqref="H22">
    <cfRule type="cellIs" dxfId="287" priority="213" operator="greaterThan">
      <formula>0</formula>
    </cfRule>
    <cfRule type="cellIs" dxfId="286" priority="214" operator="lessThan">
      <formula>0</formula>
    </cfRule>
  </conditionalFormatting>
  <conditionalFormatting sqref="H22">
    <cfRule type="cellIs" dxfId="285" priority="211" operator="greaterThan">
      <formula>0</formula>
    </cfRule>
    <cfRule type="cellIs" dxfId="284" priority="212" operator="lessThan">
      <formula>0</formula>
    </cfRule>
  </conditionalFormatting>
  <conditionalFormatting sqref="H22">
    <cfRule type="cellIs" dxfId="283" priority="209" operator="greaterThan">
      <formula>0</formula>
    </cfRule>
    <cfRule type="cellIs" dxfId="282" priority="210" operator="lessThan">
      <formula>0</formula>
    </cfRule>
  </conditionalFormatting>
  <conditionalFormatting sqref="H22">
    <cfRule type="cellIs" dxfId="281" priority="207" operator="greaterThan">
      <formula>0</formula>
    </cfRule>
    <cfRule type="cellIs" dxfId="280" priority="208" operator="lessThan">
      <formula>0</formula>
    </cfRule>
  </conditionalFormatting>
  <conditionalFormatting sqref="H22">
    <cfRule type="cellIs" dxfId="279" priority="205" operator="greaterThan">
      <formula>0</formula>
    </cfRule>
    <cfRule type="cellIs" dxfId="278" priority="206" operator="lessThan">
      <formula>0</formula>
    </cfRule>
  </conditionalFormatting>
  <conditionalFormatting sqref="H22">
    <cfRule type="cellIs" dxfId="277" priority="203" operator="greaterThan">
      <formula>0</formula>
    </cfRule>
    <cfRule type="cellIs" dxfId="276" priority="204" operator="lessThan">
      <formula>0</formula>
    </cfRule>
  </conditionalFormatting>
  <conditionalFormatting sqref="H22">
    <cfRule type="cellIs" dxfId="275" priority="201" operator="greaterThan">
      <formula>0</formula>
    </cfRule>
    <cfRule type="cellIs" dxfId="274" priority="202" operator="lessThan">
      <formula>0</formula>
    </cfRule>
  </conditionalFormatting>
  <conditionalFormatting sqref="H22">
    <cfRule type="cellIs" dxfId="273" priority="199" operator="greaterThan">
      <formula>0</formula>
    </cfRule>
    <cfRule type="cellIs" dxfId="272" priority="200" operator="lessThan">
      <formula>0</formula>
    </cfRule>
  </conditionalFormatting>
  <conditionalFormatting sqref="H22">
    <cfRule type="cellIs" dxfId="271" priority="197" operator="greaterThan">
      <formula>0</formula>
    </cfRule>
    <cfRule type="cellIs" dxfId="270" priority="198" operator="lessThan">
      <formula>0</formula>
    </cfRule>
  </conditionalFormatting>
  <conditionalFormatting sqref="H22">
    <cfRule type="cellIs" dxfId="269" priority="195" operator="greaterThan">
      <formula>0</formula>
    </cfRule>
    <cfRule type="cellIs" dxfId="268" priority="196" operator="lessThan">
      <formula>0</formula>
    </cfRule>
  </conditionalFormatting>
  <conditionalFormatting sqref="H22">
    <cfRule type="cellIs" dxfId="267" priority="193" operator="greaterThan">
      <formula>0</formula>
    </cfRule>
    <cfRule type="cellIs" dxfId="266" priority="194" operator="lessThan">
      <formula>0</formula>
    </cfRule>
  </conditionalFormatting>
  <conditionalFormatting sqref="H22">
    <cfRule type="cellIs" dxfId="265" priority="191" operator="greaterThan">
      <formula>0</formula>
    </cfRule>
    <cfRule type="cellIs" dxfId="264" priority="192" operator="lessThan">
      <formula>0</formula>
    </cfRule>
  </conditionalFormatting>
  <conditionalFormatting sqref="H22">
    <cfRule type="cellIs" dxfId="263" priority="189" operator="greaterThan">
      <formula>0</formula>
    </cfRule>
    <cfRule type="cellIs" dxfId="262" priority="190" operator="lessThan">
      <formula>0</formula>
    </cfRule>
  </conditionalFormatting>
  <conditionalFormatting sqref="H22">
    <cfRule type="cellIs" dxfId="261" priority="187" operator="greaterThan">
      <formula>0</formula>
    </cfRule>
    <cfRule type="cellIs" dxfId="260" priority="188" operator="lessThan">
      <formula>0</formula>
    </cfRule>
  </conditionalFormatting>
  <conditionalFormatting sqref="H22">
    <cfRule type="cellIs" dxfId="259" priority="185" operator="greaterThan">
      <formula>0</formula>
    </cfRule>
    <cfRule type="cellIs" dxfId="258" priority="186" operator="lessThan">
      <formula>0</formula>
    </cfRule>
  </conditionalFormatting>
  <conditionalFormatting sqref="H22">
    <cfRule type="cellIs" dxfId="257" priority="183" operator="greaterThan">
      <formula>0</formula>
    </cfRule>
    <cfRule type="cellIs" dxfId="256" priority="184" operator="lessThan">
      <formula>0</formula>
    </cfRule>
  </conditionalFormatting>
  <conditionalFormatting sqref="H22">
    <cfRule type="cellIs" dxfId="255" priority="181" operator="greaterThan">
      <formula>0</formula>
    </cfRule>
    <cfRule type="cellIs" dxfId="254" priority="182" operator="lessThan">
      <formula>0</formula>
    </cfRule>
  </conditionalFormatting>
  <conditionalFormatting sqref="H22">
    <cfRule type="cellIs" dxfId="253" priority="179" operator="greaterThan">
      <formula>0</formula>
    </cfRule>
    <cfRule type="cellIs" dxfId="252" priority="180" operator="lessThan">
      <formula>0</formula>
    </cfRule>
  </conditionalFormatting>
  <conditionalFormatting sqref="H22">
    <cfRule type="cellIs" dxfId="251" priority="177" operator="greaterThan">
      <formula>0</formula>
    </cfRule>
    <cfRule type="cellIs" dxfId="250" priority="178" operator="lessThan">
      <formula>0</formula>
    </cfRule>
  </conditionalFormatting>
  <conditionalFormatting sqref="H22">
    <cfRule type="cellIs" dxfId="249" priority="175" operator="greaterThan">
      <formula>0</formula>
    </cfRule>
    <cfRule type="cellIs" dxfId="248" priority="176" operator="lessThan">
      <formula>0</formula>
    </cfRule>
  </conditionalFormatting>
  <conditionalFormatting sqref="H22">
    <cfRule type="cellIs" dxfId="247" priority="173" operator="greaterThan">
      <formula>0</formula>
    </cfRule>
    <cfRule type="cellIs" dxfId="246" priority="174" operator="lessThan">
      <formula>0</formula>
    </cfRule>
  </conditionalFormatting>
  <conditionalFormatting sqref="H22">
    <cfRule type="cellIs" dxfId="245" priority="171" operator="greaterThan">
      <formula>0</formula>
    </cfRule>
    <cfRule type="cellIs" dxfId="244" priority="172" operator="lessThan">
      <formula>0</formula>
    </cfRule>
  </conditionalFormatting>
  <conditionalFormatting sqref="H22">
    <cfRule type="cellIs" dxfId="243" priority="169" operator="greaterThan">
      <formula>0</formula>
    </cfRule>
    <cfRule type="cellIs" dxfId="242" priority="170" operator="lessThan">
      <formula>0</formula>
    </cfRule>
  </conditionalFormatting>
  <conditionalFormatting sqref="H22">
    <cfRule type="cellIs" dxfId="241" priority="167" operator="greaterThan">
      <formula>0</formula>
    </cfRule>
    <cfRule type="cellIs" dxfId="240" priority="168" operator="lessThan">
      <formula>0</formula>
    </cfRule>
  </conditionalFormatting>
  <conditionalFormatting sqref="H22">
    <cfRule type="cellIs" dxfId="239" priority="165" operator="greaterThan">
      <formula>0</formula>
    </cfRule>
    <cfRule type="cellIs" dxfId="238" priority="166" operator="lessThan">
      <formula>0</formula>
    </cfRule>
  </conditionalFormatting>
  <conditionalFormatting sqref="H22">
    <cfRule type="cellIs" dxfId="237" priority="163" operator="greaterThan">
      <formula>0</formula>
    </cfRule>
    <cfRule type="cellIs" dxfId="236" priority="164" operator="lessThan">
      <formula>0</formula>
    </cfRule>
  </conditionalFormatting>
  <conditionalFormatting sqref="H22">
    <cfRule type="cellIs" dxfId="235" priority="161" operator="greaterThan">
      <formula>0</formula>
    </cfRule>
    <cfRule type="cellIs" dxfId="234" priority="162" operator="lessThan">
      <formula>0</formula>
    </cfRule>
  </conditionalFormatting>
  <conditionalFormatting sqref="H22">
    <cfRule type="cellIs" dxfId="233" priority="159" operator="greaterThan">
      <formula>0</formula>
    </cfRule>
    <cfRule type="cellIs" dxfId="232" priority="160" operator="lessThan">
      <formula>0</formula>
    </cfRule>
  </conditionalFormatting>
  <conditionalFormatting sqref="H22">
    <cfRule type="cellIs" dxfId="231" priority="157" operator="greaterThan">
      <formula>0</formula>
    </cfRule>
    <cfRule type="cellIs" dxfId="230" priority="158" operator="lessThan">
      <formula>0</formula>
    </cfRule>
  </conditionalFormatting>
  <conditionalFormatting sqref="H22">
    <cfRule type="cellIs" dxfId="229" priority="155" operator="greaterThan">
      <formula>0</formula>
    </cfRule>
    <cfRule type="cellIs" dxfId="228" priority="156" operator="lessThan">
      <formula>0</formula>
    </cfRule>
  </conditionalFormatting>
  <conditionalFormatting sqref="H22">
    <cfRule type="cellIs" dxfId="227" priority="153" operator="greaterThan">
      <formula>0</formula>
    </cfRule>
    <cfRule type="cellIs" dxfId="226" priority="154" operator="lessThan">
      <formula>0</formula>
    </cfRule>
  </conditionalFormatting>
  <conditionalFormatting sqref="H22">
    <cfRule type="cellIs" dxfId="225" priority="151" operator="greaterThan">
      <formula>0</formula>
    </cfRule>
    <cfRule type="cellIs" dxfId="224" priority="152" operator="lessThan">
      <formula>0</formula>
    </cfRule>
  </conditionalFormatting>
  <conditionalFormatting sqref="H22">
    <cfRule type="cellIs" dxfId="223" priority="149" operator="greaterThan">
      <formula>0</formula>
    </cfRule>
    <cfRule type="cellIs" dxfId="222" priority="150" operator="lessThan">
      <formula>0</formula>
    </cfRule>
  </conditionalFormatting>
  <conditionalFormatting sqref="H22">
    <cfRule type="cellIs" dxfId="221" priority="147" operator="greaterThan">
      <formula>0</formula>
    </cfRule>
    <cfRule type="cellIs" dxfId="220" priority="148" operator="lessThan">
      <formula>0</formula>
    </cfRule>
  </conditionalFormatting>
  <conditionalFormatting sqref="H22">
    <cfRule type="cellIs" dxfId="219" priority="145" operator="greaterThan">
      <formula>0</formula>
    </cfRule>
    <cfRule type="cellIs" dxfId="218" priority="146" operator="lessThan">
      <formula>0</formula>
    </cfRule>
  </conditionalFormatting>
  <conditionalFormatting sqref="H22">
    <cfRule type="cellIs" dxfId="217" priority="143" operator="greaterThan">
      <formula>0</formula>
    </cfRule>
    <cfRule type="cellIs" dxfId="216" priority="144" operator="lessThan">
      <formula>0</formula>
    </cfRule>
  </conditionalFormatting>
  <conditionalFormatting sqref="H22">
    <cfRule type="cellIs" dxfId="215" priority="141" operator="greaterThan">
      <formula>0</formula>
    </cfRule>
    <cfRule type="cellIs" dxfId="214" priority="142" operator="lessThan">
      <formula>0</formula>
    </cfRule>
  </conditionalFormatting>
  <conditionalFormatting sqref="H22">
    <cfRule type="cellIs" dxfId="213" priority="139" operator="greaterThan">
      <formula>0</formula>
    </cfRule>
    <cfRule type="cellIs" dxfId="212" priority="140" operator="lessThan">
      <formula>0</formula>
    </cfRule>
  </conditionalFormatting>
  <conditionalFormatting sqref="H22">
    <cfRule type="cellIs" dxfId="211" priority="137" operator="greaterThan">
      <formula>0</formula>
    </cfRule>
    <cfRule type="cellIs" dxfId="210" priority="138" operator="lessThan">
      <formula>0</formula>
    </cfRule>
  </conditionalFormatting>
  <conditionalFormatting sqref="H22">
    <cfRule type="cellIs" dxfId="209" priority="135" operator="greaterThan">
      <formula>0</formula>
    </cfRule>
    <cfRule type="cellIs" dxfId="208" priority="136" operator="lessThan">
      <formula>0</formula>
    </cfRule>
  </conditionalFormatting>
  <conditionalFormatting sqref="H22">
    <cfRule type="cellIs" dxfId="207" priority="133" operator="greaterThan">
      <formula>0</formula>
    </cfRule>
    <cfRule type="cellIs" dxfId="206" priority="134" operator="lessThan">
      <formula>0</formula>
    </cfRule>
  </conditionalFormatting>
  <conditionalFormatting sqref="H22">
    <cfRule type="cellIs" dxfId="205" priority="131" operator="greaterThan">
      <formula>0</formula>
    </cfRule>
    <cfRule type="cellIs" dxfId="204" priority="132" operator="lessThan">
      <formula>0</formula>
    </cfRule>
  </conditionalFormatting>
  <conditionalFormatting sqref="H22">
    <cfRule type="cellIs" dxfId="203" priority="129" operator="greaterThan">
      <formula>0</formula>
    </cfRule>
    <cfRule type="cellIs" dxfId="202" priority="130" operator="lessThan">
      <formula>0</formula>
    </cfRule>
  </conditionalFormatting>
  <conditionalFormatting sqref="H22">
    <cfRule type="cellIs" dxfId="201" priority="127" operator="greaterThan">
      <formula>0</formula>
    </cfRule>
    <cfRule type="cellIs" dxfId="200" priority="128" operator="lessThan">
      <formula>0</formula>
    </cfRule>
  </conditionalFormatting>
  <conditionalFormatting sqref="H22">
    <cfRule type="cellIs" dxfId="199" priority="125" operator="greaterThan">
      <formula>0</formula>
    </cfRule>
    <cfRule type="cellIs" dxfId="198" priority="126" operator="lessThan">
      <formula>0</formula>
    </cfRule>
  </conditionalFormatting>
  <conditionalFormatting sqref="H22">
    <cfRule type="cellIs" dxfId="197" priority="123" operator="greaterThan">
      <formula>0</formula>
    </cfRule>
    <cfRule type="cellIs" dxfId="196" priority="124" operator="lessThan">
      <formula>0</formula>
    </cfRule>
  </conditionalFormatting>
  <conditionalFormatting sqref="H22">
    <cfRule type="cellIs" dxfId="195" priority="121" operator="greaterThan">
      <formula>0</formula>
    </cfRule>
    <cfRule type="cellIs" dxfId="194" priority="122" operator="lessThan">
      <formula>0</formula>
    </cfRule>
  </conditionalFormatting>
  <conditionalFormatting sqref="H22">
    <cfRule type="cellIs" dxfId="193" priority="119" operator="greaterThan">
      <formula>0</formula>
    </cfRule>
    <cfRule type="cellIs" dxfId="192" priority="120" operator="lessThan">
      <formula>0</formula>
    </cfRule>
  </conditionalFormatting>
  <conditionalFormatting sqref="H22">
    <cfRule type="cellIs" dxfId="191" priority="115" operator="greaterThan">
      <formula>0</formula>
    </cfRule>
    <cfRule type="cellIs" dxfId="190" priority="116" operator="lessThan">
      <formula>0</formula>
    </cfRule>
  </conditionalFormatting>
  <conditionalFormatting sqref="H22">
    <cfRule type="cellIs" dxfId="189" priority="113" operator="greaterThan">
      <formula>0</formula>
    </cfRule>
    <cfRule type="cellIs" dxfId="188" priority="114" operator="lessThan">
      <formula>0</formula>
    </cfRule>
  </conditionalFormatting>
  <conditionalFormatting sqref="H22">
    <cfRule type="cellIs" dxfId="187" priority="111" operator="greaterThan">
      <formula>0</formula>
    </cfRule>
    <cfRule type="cellIs" dxfId="186" priority="112" operator="lessThan">
      <formula>0</formula>
    </cfRule>
  </conditionalFormatting>
  <conditionalFormatting sqref="H22">
    <cfRule type="cellIs" dxfId="185" priority="109" operator="greaterThan">
      <formula>0</formula>
    </cfRule>
    <cfRule type="cellIs" dxfId="184" priority="110" operator="lessThan">
      <formula>0</formula>
    </cfRule>
  </conditionalFormatting>
  <conditionalFormatting sqref="H22">
    <cfRule type="cellIs" dxfId="183" priority="107" operator="greaterThan">
      <formula>0</formula>
    </cfRule>
    <cfRule type="cellIs" dxfId="182" priority="108" operator="lessThan">
      <formula>0</formula>
    </cfRule>
  </conditionalFormatting>
  <conditionalFormatting sqref="H22">
    <cfRule type="cellIs" dxfId="181" priority="105" operator="greaterThan">
      <formula>0</formula>
    </cfRule>
    <cfRule type="cellIs" dxfId="180" priority="106" operator="lessThan">
      <formula>0</formula>
    </cfRule>
  </conditionalFormatting>
  <conditionalFormatting sqref="H22">
    <cfRule type="cellIs" dxfId="179" priority="103" operator="greaterThan">
      <formula>0</formula>
    </cfRule>
    <cfRule type="cellIs" dxfId="178" priority="104" operator="lessThan">
      <formula>0</formula>
    </cfRule>
  </conditionalFormatting>
  <conditionalFormatting sqref="H22">
    <cfRule type="cellIs" dxfId="177" priority="101" operator="greaterThan">
      <formula>0</formula>
    </cfRule>
    <cfRule type="cellIs" dxfId="176" priority="102" operator="lessThan">
      <formula>0</formula>
    </cfRule>
  </conditionalFormatting>
  <conditionalFormatting sqref="H22">
    <cfRule type="cellIs" dxfId="175" priority="99" operator="greaterThan">
      <formula>0</formula>
    </cfRule>
    <cfRule type="cellIs" dxfId="174" priority="100" operator="lessThan">
      <formula>0</formula>
    </cfRule>
  </conditionalFormatting>
  <conditionalFormatting sqref="H22">
    <cfRule type="cellIs" dxfId="173" priority="97" operator="greaterThan">
      <formula>0</formula>
    </cfRule>
    <cfRule type="cellIs" dxfId="172" priority="98" operator="lessThan">
      <formula>0</formula>
    </cfRule>
  </conditionalFormatting>
  <conditionalFormatting sqref="H22">
    <cfRule type="cellIs" dxfId="171" priority="95" operator="greaterThan">
      <formula>0</formula>
    </cfRule>
    <cfRule type="cellIs" dxfId="170" priority="96" operator="lessThan">
      <formula>0</formula>
    </cfRule>
  </conditionalFormatting>
  <conditionalFormatting sqref="H22">
    <cfRule type="cellIs" dxfId="169" priority="93" operator="greaterThan">
      <formula>0</formula>
    </cfRule>
    <cfRule type="cellIs" dxfId="168" priority="94" operator="lessThan">
      <formula>0</formula>
    </cfRule>
  </conditionalFormatting>
  <conditionalFormatting sqref="H22">
    <cfRule type="cellIs" dxfId="167" priority="91" operator="greaterThan">
      <formula>0</formula>
    </cfRule>
    <cfRule type="cellIs" dxfId="166" priority="92" operator="lessThan">
      <formula>0</formula>
    </cfRule>
  </conditionalFormatting>
  <conditionalFormatting sqref="H22">
    <cfRule type="cellIs" dxfId="165" priority="89" operator="greaterThan">
      <formula>0</formula>
    </cfRule>
    <cfRule type="cellIs" dxfId="164" priority="90" operator="lessThan">
      <formula>0</formula>
    </cfRule>
  </conditionalFormatting>
  <conditionalFormatting sqref="H22">
    <cfRule type="cellIs" dxfId="163" priority="85" operator="greaterThan">
      <formula>0</formula>
    </cfRule>
    <cfRule type="cellIs" dxfId="162" priority="86" operator="lessThan">
      <formula>0</formula>
    </cfRule>
  </conditionalFormatting>
  <conditionalFormatting sqref="H22">
    <cfRule type="cellIs" dxfId="161" priority="83" operator="greaterThan">
      <formula>0</formula>
    </cfRule>
    <cfRule type="cellIs" dxfId="160" priority="84" operator="lessThan">
      <formula>0</formula>
    </cfRule>
  </conditionalFormatting>
  <conditionalFormatting sqref="H22">
    <cfRule type="cellIs" dxfId="159" priority="81" operator="greaterThan">
      <formula>0</formula>
    </cfRule>
    <cfRule type="cellIs" dxfId="158" priority="82" operator="lessThan">
      <formula>0</formula>
    </cfRule>
  </conditionalFormatting>
  <conditionalFormatting sqref="H22">
    <cfRule type="cellIs" dxfId="157" priority="79" operator="greaterThan">
      <formula>0</formula>
    </cfRule>
    <cfRule type="cellIs" dxfId="156" priority="80" operator="lessThan">
      <formula>0</formula>
    </cfRule>
  </conditionalFormatting>
  <conditionalFormatting sqref="H22">
    <cfRule type="cellIs" dxfId="155" priority="77" operator="greaterThan">
      <formula>0</formula>
    </cfRule>
    <cfRule type="cellIs" dxfId="154" priority="78" operator="lessThan">
      <formula>0</formula>
    </cfRule>
  </conditionalFormatting>
  <conditionalFormatting sqref="H22">
    <cfRule type="cellIs" dxfId="153" priority="75" operator="greaterThan">
      <formula>0</formula>
    </cfRule>
    <cfRule type="cellIs" dxfId="152" priority="76" operator="lessThan">
      <formula>0</formula>
    </cfRule>
  </conditionalFormatting>
  <conditionalFormatting sqref="H22">
    <cfRule type="cellIs" dxfId="151" priority="73" operator="greaterThan">
      <formula>0</formula>
    </cfRule>
    <cfRule type="cellIs" dxfId="150" priority="74" operator="lessThan">
      <formula>0</formula>
    </cfRule>
  </conditionalFormatting>
  <conditionalFormatting sqref="H22">
    <cfRule type="cellIs" dxfId="149" priority="71" operator="greaterThan">
      <formula>0</formula>
    </cfRule>
    <cfRule type="cellIs" dxfId="148" priority="72" operator="lessThan">
      <formula>0</formula>
    </cfRule>
  </conditionalFormatting>
  <conditionalFormatting sqref="H22">
    <cfRule type="cellIs" dxfId="147" priority="69" operator="greaterThan">
      <formula>0</formula>
    </cfRule>
    <cfRule type="cellIs" dxfId="146" priority="70" operator="lessThan">
      <formula>0</formula>
    </cfRule>
  </conditionalFormatting>
  <conditionalFormatting sqref="H22">
    <cfRule type="cellIs" dxfId="145" priority="67" operator="greaterThan">
      <formula>0</formula>
    </cfRule>
    <cfRule type="cellIs" dxfId="144" priority="68" operator="lessThan">
      <formula>0</formula>
    </cfRule>
  </conditionalFormatting>
  <conditionalFormatting sqref="H22">
    <cfRule type="cellIs" dxfId="143" priority="65" operator="greaterThan">
      <formula>0</formula>
    </cfRule>
    <cfRule type="cellIs" dxfId="142" priority="66" operator="lessThan">
      <formula>0</formula>
    </cfRule>
  </conditionalFormatting>
  <conditionalFormatting sqref="H22">
    <cfRule type="cellIs" dxfId="141" priority="63" operator="greaterThan">
      <formula>0</formula>
    </cfRule>
    <cfRule type="cellIs" dxfId="140" priority="64" operator="lessThan">
      <formula>0</formula>
    </cfRule>
  </conditionalFormatting>
  <conditionalFormatting sqref="H22">
    <cfRule type="cellIs" dxfId="139" priority="61" operator="greaterThan">
      <formula>0</formula>
    </cfRule>
    <cfRule type="cellIs" dxfId="138" priority="62" operator="lessThan">
      <formula>0</formula>
    </cfRule>
  </conditionalFormatting>
  <conditionalFormatting sqref="H22">
    <cfRule type="cellIs" dxfId="137" priority="59" operator="greaterThan">
      <formula>0</formula>
    </cfRule>
    <cfRule type="cellIs" dxfId="136" priority="60" operator="lessThan">
      <formula>0</formula>
    </cfRule>
  </conditionalFormatting>
  <conditionalFormatting sqref="H22">
    <cfRule type="cellIs" dxfId="135" priority="57" operator="greaterThan">
      <formula>0</formula>
    </cfRule>
    <cfRule type="cellIs" dxfId="134" priority="58" operator="lessThan">
      <formula>0</formula>
    </cfRule>
  </conditionalFormatting>
  <conditionalFormatting sqref="H22">
    <cfRule type="cellIs" dxfId="133" priority="55" operator="greaterThan">
      <formula>0</formula>
    </cfRule>
    <cfRule type="cellIs" dxfId="132" priority="56" operator="lessThan">
      <formula>0</formula>
    </cfRule>
  </conditionalFormatting>
  <conditionalFormatting sqref="H22">
    <cfRule type="cellIs" dxfId="131" priority="53" operator="greaterThan">
      <formula>0</formula>
    </cfRule>
    <cfRule type="cellIs" dxfId="130" priority="54" operator="lessThan">
      <formula>0</formula>
    </cfRule>
  </conditionalFormatting>
  <conditionalFormatting sqref="H22">
    <cfRule type="cellIs" dxfId="129" priority="51" operator="greaterThan">
      <formula>0</formula>
    </cfRule>
    <cfRule type="cellIs" dxfId="128" priority="52" operator="lessThan">
      <formula>0</formula>
    </cfRule>
  </conditionalFormatting>
  <conditionalFormatting sqref="H22">
    <cfRule type="cellIs" dxfId="127" priority="49" operator="greaterThan">
      <formula>0</formula>
    </cfRule>
    <cfRule type="cellIs" dxfId="126" priority="50" operator="lessThan">
      <formula>0</formula>
    </cfRule>
  </conditionalFormatting>
  <conditionalFormatting sqref="H22">
    <cfRule type="cellIs" dxfId="125" priority="47" operator="greaterThan">
      <formula>0</formula>
    </cfRule>
    <cfRule type="cellIs" dxfId="124" priority="48" operator="lessThan">
      <formula>0</formula>
    </cfRule>
  </conditionalFormatting>
  <conditionalFormatting sqref="H22">
    <cfRule type="cellIs" dxfId="123" priority="45" operator="greaterThan">
      <formula>0</formula>
    </cfRule>
    <cfRule type="cellIs" dxfId="122" priority="46" operator="lessThan">
      <formula>0</formula>
    </cfRule>
  </conditionalFormatting>
  <conditionalFormatting sqref="H22">
    <cfRule type="cellIs" dxfId="121" priority="19" operator="greaterThan">
      <formula>0</formula>
    </cfRule>
    <cfRule type="cellIs" dxfId="120" priority="20" operator="lessThan">
      <formula>0</formula>
    </cfRule>
  </conditionalFormatting>
  <conditionalFormatting sqref="H22">
    <cfRule type="cellIs" dxfId="119" priority="39" operator="greaterThan">
      <formula>0</formula>
    </cfRule>
    <cfRule type="cellIs" dxfId="118" priority="40" operator="lessThan">
      <formula>0</formula>
    </cfRule>
  </conditionalFormatting>
  <conditionalFormatting sqref="H22">
    <cfRule type="cellIs" dxfId="117" priority="35" operator="greaterThan">
      <formula>0</formula>
    </cfRule>
    <cfRule type="cellIs" dxfId="116" priority="36" operator="lessThan">
      <formula>0</formula>
    </cfRule>
  </conditionalFormatting>
  <conditionalFormatting sqref="H22">
    <cfRule type="cellIs" dxfId="115" priority="33" operator="greaterThan">
      <formula>0</formula>
    </cfRule>
    <cfRule type="cellIs" dxfId="114" priority="34" operator="lessThan">
      <formula>0</formula>
    </cfRule>
  </conditionalFormatting>
  <conditionalFormatting sqref="H22">
    <cfRule type="cellIs" dxfId="113" priority="31" operator="greaterThan">
      <formula>0</formula>
    </cfRule>
    <cfRule type="cellIs" dxfId="112" priority="32" operator="lessThan">
      <formula>0</formula>
    </cfRule>
  </conditionalFormatting>
  <conditionalFormatting sqref="H22">
    <cfRule type="cellIs" dxfId="111" priority="27" operator="greaterThan">
      <formula>0</formula>
    </cfRule>
    <cfRule type="cellIs" dxfId="110" priority="28" operator="lessThan">
      <formula>0</formula>
    </cfRule>
  </conditionalFormatting>
  <conditionalFormatting sqref="H22">
    <cfRule type="cellIs" dxfId="109" priority="25" operator="greaterThan">
      <formula>0</formula>
    </cfRule>
    <cfRule type="cellIs" dxfId="108" priority="26" operator="lessThan">
      <formula>0</formula>
    </cfRule>
  </conditionalFormatting>
  <conditionalFormatting sqref="H22">
    <cfRule type="cellIs" dxfId="107" priority="23" operator="greaterThan">
      <formula>0</formula>
    </cfRule>
    <cfRule type="cellIs" dxfId="106" priority="24" operator="lessThan">
      <formula>0</formula>
    </cfRule>
  </conditionalFormatting>
  <conditionalFormatting sqref="H22">
    <cfRule type="cellIs" dxfId="105" priority="21" operator="greaterThan">
      <formula>0</formula>
    </cfRule>
    <cfRule type="cellIs" dxfId="104" priority="22" operator="lessThan">
      <formula>0</formula>
    </cfRule>
  </conditionalFormatting>
  <conditionalFormatting sqref="H22">
    <cfRule type="cellIs" dxfId="103" priority="17" operator="greaterThan">
      <formula>0</formula>
    </cfRule>
    <cfRule type="cellIs" dxfId="102" priority="18" operator="lessThan">
      <formula>0</formula>
    </cfRule>
  </conditionalFormatting>
  <conditionalFormatting sqref="H22">
    <cfRule type="cellIs" dxfId="101" priority="15" operator="greaterThan">
      <formula>0</formula>
    </cfRule>
    <cfRule type="cellIs" dxfId="100" priority="16" operator="lessThan">
      <formula>0</formula>
    </cfRule>
  </conditionalFormatting>
  <conditionalFormatting sqref="H22">
    <cfRule type="cellIs" dxfId="99" priority="13" operator="greaterThan">
      <formula>0</formula>
    </cfRule>
    <cfRule type="cellIs" dxfId="98" priority="14" operator="lessThan">
      <formula>0</formula>
    </cfRule>
  </conditionalFormatting>
  <conditionalFormatting sqref="H22">
    <cfRule type="cellIs" dxfId="97" priority="715" operator="greaterThan">
      <formula>0</formula>
    </cfRule>
    <cfRule type="cellIs" dxfId="96" priority="716" operator="lessThan">
      <formula>0</formula>
    </cfRule>
  </conditionalFormatting>
  <conditionalFormatting sqref="H22">
    <cfRule type="cellIs" dxfId="95" priority="713" operator="greaterThan">
      <formula>0</formula>
    </cfRule>
    <cfRule type="cellIs" dxfId="94" priority="714" operator="lessThan">
      <formula>0</formula>
    </cfRule>
  </conditionalFormatting>
  <conditionalFormatting sqref="H22">
    <cfRule type="cellIs" dxfId="93" priority="711" operator="greaterThan">
      <formula>0</formula>
    </cfRule>
    <cfRule type="cellIs" dxfId="92" priority="712" operator="lessThan">
      <formula>0</formula>
    </cfRule>
  </conditionalFormatting>
  <conditionalFormatting sqref="H22">
    <cfRule type="cellIs" dxfId="91" priority="707" operator="greaterThan">
      <formula>0</formula>
    </cfRule>
    <cfRule type="cellIs" dxfId="90" priority="708" operator="lessThan">
      <formula>0</formula>
    </cfRule>
  </conditionalFormatting>
  <conditionalFormatting sqref="H22">
    <cfRule type="cellIs" dxfId="89" priority="701" operator="greaterThan">
      <formula>0</formula>
    </cfRule>
    <cfRule type="cellIs" dxfId="88" priority="702" operator="lessThan">
      <formula>0</formula>
    </cfRule>
  </conditionalFormatting>
  <conditionalFormatting sqref="H22">
    <cfRule type="cellIs" dxfId="87" priority="699" operator="greaterThan">
      <formula>0</formula>
    </cfRule>
    <cfRule type="cellIs" dxfId="86" priority="700" operator="lessThan">
      <formula>0</formula>
    </cfRule>
  </conditionalFormatting>
  <conditionalFormatting sqref="H22">
    <cfRule type="cellIs" dxfId="85" priority="697" operator="greaterThan">
      <formula>0</formula>
    </cfRule>
    <cfRule type="cellIs" dxfId="84" priority="698" operator="lessThan">
      <formula>0</formula>
    </cfRule>
  </conditionalFormatting>
  <conditionalFormatting sqref="H22">
    <cfRule type="cellIs" dxfId="83" priority="695" operator="greaterThan">
      <formula>0</formula>
    </cfRule>
    <cfRule type="cellIs" dxfId="82" priority="696" operator="lessThan">
      <formula>0</formula>
    </cfRule>
  </conditionalFormatting>
  <conditionalFormatting sqref="H22">
    <cfRule type="cellIs" dxfId="81" priority="693" operator="greaterThan">
      <formula>0</formula>
    </cfRule>
    <cfRule type="cellIs" dxfId="80" priority="694" operator="lessThan">
      <formula>0</formula>
    </cfRule>
  </conditionalFormatting>
  <conditionalFormatting sqref="H22">
    <cfRule type="cellIs" dxfId="79" priority="691" operator="greaterThan">
      <formula>0</formula>
    </cfRule>
    <cfRule type="cellIs" dxfId="78" priority="692" operator="lessThan">
      <formula>0</formula>
    </cfRule>
  </conditionalFormatting>
  <conditionalFormatting sqref="H22">
    <cfRule type="cellIs" dxfId="77" priority="689" operator="greaterThan">
      <formula>0</formula>
    </cfRule>
    <cfRule type="cellIs" dxfId="76" priority="690" operator="lessThan">
      <formula>0</formula>
    </cfRule>
  </conditionalFormatting>
  <conditionalFormatting sqref="H22">
    <cfRule type="cellIs" dxfId="75" priority="687" operator="greaterThan">
      <formula>0</formula>
    </cfRule>
    <cfRule type="cellIs" dxfId="74" priority="688" operator="lessThan">
      <formula>0</formula>
    </cfRule>
  </conditionalFormatting>
  <conditionalFormatting sqref="H22">
    <cfRule type="cellIs" dxfId="73" priority="685" operator="greaterThan">
      <formula>0</formula>
    </cfRule>
    <cfRule type="cellIs" dxfId="72" priority="686" operator="lessThan">
      <formula>0</formula>
    </cfRule>
  </conditionalFormatting>
  <conditionalFormatting sqref="H22">
    <cfRule type="cellIs" dxfId="71" priority="683" operator="greaterThan">
      <formula>0</formula>
    </cfRule>
    <cfRule type="cellIs" dxfId="70" priority="684" operator="lessThan">
      <formula>0</formula>
    </cfRule>
  </conditionalFormatting>
  <conditionalFormatting sqref="H22">
    <cfRule type="cellIs" dxfId="69" priority="681" operator="greaterThan">
      <formula>0</formula>
    </cfRule>
    <cfRule type="cellIs" dxfId="68" priority="682" operator="lessThan">
      <formula>0</formula>
    </cfRule>
  </conditionalFormatting>
  <conditionalFormatting sqref="H22">
    <cfRule type="cellIs" dxfId="67" priority="679" operator="greaterThan">
      <formula>0</formula>
    </cfRule>
    <cfRule type="cellIs" dxfId="66" priority="680" operator="lessThan">
      <formula>0</formula>
    </cfRule>
  </conditionalFormatting>
  <conditionalFormatting sqref="H22">
    <cfRule type="cellIs" dxfId="65" priority="677" operator="greaterThan">
      <formula>0</formula>
    </cfRule>
    <cfRule type="cellIs" dxfId="64" priority="678" operator="lessThan">
      <formula>0</formula>
    </cfRule>
  </conditionalFormatting>
  <conditionalFormatting sqref="H22">
    <cfRule type="cellIs" dxfId="63" priority="675" operator="greaterThan">
      <formula>0</formula>
    </cfRule>
    <cfRule type="cellIs" dxfId="62" priority="676" operator="lessThan">
      <formula>0</formula>
    </cfRule>
  </conditionalFormatting>
  <conditionalFormatting sqref="H22">
    <cfRule type="cellIs" dxfId="61" priority="673" operator="greaterThan">
      <formula>0</formula>
    </cfRule>
    <cfRule type="cellIs" dxfId="60" priority="674" operator="lessThan">
      <formula>0</formula>
    </cfRule>
  </conditionalFormatting>
  <conditionalFormatting sqref="H22">
    <cfRule type="cellIs" dxfId="59" priority="671" operator="greaterThan">
      <formula>0</formula>
    </cfRule>
    <cfRule type="cellIs" dxfId="58" priority="672" operator="lessThan">
      <formula>0</formula>
    </cfRule>
  </conditionalFormatting>
  <conditionalFormatting sqref="H22">
    <cfRule type="cellIs" dxfId="57" priority="669" operator="greaterThan">
      <formula>0</formula>
    </cfRule>
    <cfRule type="cellIs" dxfId="56" priority="670" operator="lessThan">
      <formula>0</formula>
    </cfRule>
  </conditionalFormatting>
  <conditionalFormatting sqref="H22">
    <cfRule type="cellIs" dxfId="55" priority="667" operator="greaterThan">
      <formula>0</formula>
    </cfRule>
    <cfRule type="cellIs" dxfId="54" priority="668" operator="lessThan">
      <formula>0</formula>
    </cfRule>
  </conditionalFormatting>
  <conditionalFormatting sqref="H22">
    <cfRule type="cellIs" dxfId="53" priority="665" operator="greaterThan">
      <formula>0</formula>
    </cfRule>
    <cfRule type="cellIs" dxfId="52" priority="666" operator="lessThan">
      <formula>0</formula>
    </cfRule>
  </conditionalFormatting>
  <conditionalFormatting sqref="H22">
    <cfRule type="cellIs" dxfId="51" priority="663" operator="greaterThan">
      <formula>0</formula>
    </cfRule>
    <cfRule type="cellIs" dxfId="50" priority="664" operator="lessThan">
      <formula>0</formula>
    </cfRule>
  </conditionalFormatting>
  <conditionalFormatting sqref="H22">
    <cfRule type="cellIs" dxfId="49" priority="661" operator="greaterThan">
      <formula>0</formula>
    </cfRule>
    <cfRule type="cellIs" dxfId="48" priority="662" operator="lessThan">
      <formula>0</formula>
    </cfRule>
  </conditionalFormatting>
  <conditionalFormatting sqref="H22">
    <cfRule type="cellIs" dxfId="47" priority="659" operator="greaterThan">
      <formula>0</formula>
    </cfRule>
    <cfRule type="cellIs" dxfId="46" priority="660" operator="lessThan">
      <formula>0</formula>
    </cfRule>
  </conditionalFormatting>
  <conditionalFormatting sqref="H22">
    <cfRule type="cellIs" dxfId="45" priority="657" operator="greaterThan">
      <formula>0</formula>
    </cfRule>
    <cfRule type="cellIs" dxfId="44" priority="658" operator="lessThan">
      <formula>0</formula>
    </cfRule>
  </conditionalFormatting>
  <conditionalFormatting sqref="H22">
    <cfRule type="cellIs" dxfId="43" priority="655" operator="greaterThan">
      <formula>0</formula>
    </cfRule>
    <cfRule type="cellIs" dxfId="42" priority="656" operator="lessThan">
      <formula>0</formula>
    </cfRule>
  </conditionalFormatting>
  <conditionalFormatting sqref="H22">
    <cfRule type="cellIs" dxfId="41" priority="653" operator="greaterThan">
      <formula>0</formula>
    </cfRule>
    <cfRule type="cellIs" dxfId="40" priority="654" operator="lessThan">
      <formula>0</formula>
    </cfRule>
  </conditionalFormatting>
  <conditionalFormatting sqref="H22">
    <cfRule type="cellIs" dxfId="39" priority="651" operator="greaterThan">
      <formula>0</formula>
    </cfRule>
    <cfRule type="cellIs" dxfId="38" priority="652" operator="lessThan">
      <formula>0</formula>
    </cfRule>
  </conditionalFormatting>
  <conditionalFormatting sqref="H22">
    <cfRule type="cellIs" dxfId="37" priority="649" operator="greaterThan">
      <formula>0</formula>
    </cfRule>
    <cfRule type="cellIs" dxfId="36" priority="650" operator="lessThan">
      <formula>0</formula>
    </cfRule>
  </conditionalFormatting>
  <conditionalFormatting sqref="H22">
    <cfRule type="cellIs" dxfId="35" priority="647" operator="greaterThan">
      <formula>0</formula>
    </cfRule>
    <cfRule type="cellIs" dxfId="34" priority="648" operator="lessThan">
      <formula>0</formula>
    </cfRule>
  </conditionalFormatting>
  <conditionalFormatting sqref="H22">
    <cfRule type="cellIs" dxfId="33" priority="645" operator="greaterThan">
      <formula>0</formula>
    </cfRule>
    <cfRule type="cellIs" dxfId="32" priority="646" operator="lessThan">
      <formula>0</formula>
    </cfRule>
  </conditionalFormatting>
  <conditionalFormatting sqref="H22">
    <cfRule type="cellIs" dxfId="31" priority="643" operator="greaterThan">
      <formula>0</formula>
    </cfRule>
    <cfRule type="cellIs" dxfId="30" priority="644" operator="lessThan">
      <formula>0</formula>
    </cfRule>
  </conditionalFormatting>
  <conditionalFormatting sqref="H22">
    <cfRule type="cellIs" dxfId="29" priority="641" operator="greaterThan">
      <formula>0</formula>
    </cfRule>
    <cfRule type="cellIs" dxfId="28" priority="642" operator="lessThan">
      <formula>0</formula>
    </cfRule>
  </conditionalFormatting>
  <conditionalFormatting sqref="H22">
    <cfRule type="cellIs" dxfId="27" priority="639" operator="greaterThan">
      <formula>0</formula>
    </cfRule>
    <cfRule type="cellIs" dxfId="26" priority="640" operator="lessThan">
      <formula>0</formula>
    </cfRule>
  </conditionalFormatting>
  <conditionalFormatting sqref="H22">
    <cfRule type="cellIs" dxfId="25" priority="637" operator="greaterThan">
      <formula>0</formula>
    </cfRule>
    <cfRule type="cellIs" dxfId="24" priority="638" operator="lessThan">
      <formula>0</formula>
    </cfRule>
  </conditionalFormatting>
  <conditionalFormatting sqref="H22">
    <cfRule type="cellIs" dxfId="23" priority="635" operator="greaterThan">
      <formula>0</formula>
    </cfRule>
    <cfRule type="cellIs" dxfId="22" priority="636" operator="lessThan">
      <formula>0</formula>
    </cfRule>
  </conditionalFormatting>
  <conditionalFormatting sqref="H22">
    <cfRule type="cellIs" dxfId="21" priority="3" operator="greaterThan">
      <formula>0</formula>
    </cfRule>
    <cfRule type="cellIs" dxfId="20" priority="4" operator="lessThan">
      <formula>0</formula>
    </cfRule>
  </conditionalFormatting>
  <conditionalFormatting sqref="H22">
    <cfRule type="cellIs" dxfId="19" priority="9" operator="greaterThan">
      <formula>0</formula>
    </cfRule>
    <cfRule type="cellIs" dxfId="18" priority="10" operator="lessThan">
      <formula>0</formula>
    </cfRule>
  </conditionalFormatting>
  <conditionalFormatting sqref="H22">
    <cfRule type="cellIs" dxfId="17" priority="7" operator="greaterThan">
      <formula>0</formula>
    </cfRule>
    <cfRule type="cellIs" dxfId="16" priority="8" operator="lessThan">
      <formula>0</formula>
    </cfRule>
  </conditionalFormatting>
  <conditionalFormatting sqref="H22">
    <cfRule type="cellIs" dxfId="15" priority="5" operator="greaterThan">
      <formula>0</formula>
    </cfRule>
    <cfRule type="cellIs" dxfId="14" priority="6" operator="lessThan">
      <formula>0</formula>
    </cfRule>
  </conditionalFormatting>
  <conditionalFormatting sqref="H22">
    <cfRule type="cellIs" dxfId="13" priority="1" operator="greaterThan">
      <formula>0</formula>
    </cfRule>
    <cfRule type="cellIs" dxfId="12" priority="2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scale="66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CF308-F1ED-4C80-B03F-152987C97AA0}">
  <dimension ref="B2:N86"/>
  <sheetViews>
    <sheetView workbookViewId="0">
      <selection activeCell="C5" sqref="C5"/>
    </sheetView>
  </sheetViews>
  <sheetFormatPr defaultRowHeight="15"/>
  <cols>
    <col min="1" max="1" width="2.77734375" style="74" customWidth="1"/>
    <col min="2" max="2" width="14.44140625" style="74" customWidth="1"/>
    <col min="3" max="3" width="16" style="74" bestFit="1" customWidth="1"/>
    <col min="4" max="4" width="11.77734375" style="74" bestFit="1" customWidth="1"/>
    <col min="5" max="5" width="12.33203125" style="74" bestFit="1" customWidth="1"/>
    <col min="6" max="6" width="11.77734375" style="74" bestFit="1" customWidth="1"/>
    <col min="7" max="7" width="10.88671875" style="74" bestFit="1" customWidth="1"/>
    <col min="8" max="8" width="15.109375" style="74" customWidth="1"/>
    <col min="9" max="10" width="10.33203125" style="74" bestFit="1" customWidth="1"/>
    <col min="11" max="11" width="11.77734375" style="74" bestFit="1" customWidth="1"/>
    <col min="12" max="12" width="10.33203125" style="74" bestFit="1" customWidth="1"/>
    <col min="13" max="13" width="10.88671875" style="74" bestFit="1" customWidth="1"/>
    <col min="14" max="16384" width="8.88671875" style="74"/>
  </cols>
  <sheetData>
    <row r="2" spans="2:14">
      <c r="B2" s="74" t="s">
        <v>10</v>
      </c>
      <c r="C2" s="186" t="s">
        <v>32</v>
      </c>
      <c r="D2" s="185"/>
      <c r="E2" s="185"/>
      <c r="F2" s="185"/>
    </row>
    <row r="3" spans="2:14">
      <c r="B3" s="74" t="s">
        <v>12</v>
      </c>
      <c r="C3" s="187">
        <v>111040002</v>
      </c>
      <c r="D3" s="187"/>
      <c r="E3" s="187"/>
      <c r="F3" s="187"/>
    </row>
    <row r="4" spans="2:14">
      <c r="B4" s="74" t="s">
        <v>13</v>
      </c>
      <c r="C4" s="185" t="s">
        <v>81</v>
      </c>
      <c r="D4" s="185" t="e">
        <f>VLOOKUP(D6,#REF!,2,0)</f>
        <v>#REF!</v>
      </c>
      <c r="E4" s="185"/>
      <c r="F4" s="185" t="e">
        <f>VLOOKUP(F6,#REF!,2,0)</f>
        <v>#REF!</v>
      </c>
    </row>
    <row r="5" spans="2:14">
      <c r="B5" s="74" t="s">
        <v>14</v>
      </c>
      <c r="C5" s="183">
        <v>44196</v>
      </c>
      <c r="D5" s="183"/>
      <c r="E5" s="183"/>
      <c r="F5" s="87"/>
    </row>
    <row r="8" spans="2:14">
      <c r="B8" s="125" t="s">
        <v>15</v>
      </c>
      <c r="C8" s="125" t="s">
        <v>16</v>
      </c>
      <c r="D8" s="125" t="s">
        <v>5</v>
      </c>
      <c r="E8" s="125" t="s">
        <v>6</v>
      </c>
      <c r="F8" s="125" t="s">
        <v>18</v>
      </c>
      <c r="I8" s="1"/>
      <c r="L8" s="1"/>
    </row>
    <row r="9" spans="2:14">
      <c r="B9" s="126"/>
      <c r="C9" s="127" t="s">
        <v>180</v>
      </c>
      <c r="D9" s="124"/>
      <c r="E9" s="124"/>
      <c r="F9" s="129">
        <v>0</v>
      </c>
      <c r="J9" s="1"/>
    </row>
    <row r="10" spans="2:14">
      <c r="B10" s="126"/>
      <c r="C10" s="127"/>
      <c r="D10" s="129"/>
      <c r="E10" s="124"/>
      <c r="F10" s="129">
        <f>F9+D10+E10</f>
        <v>0</v>
      </c>
      <c r="J10" s="1"/>
      <c r="K10" s="1"/>
      <c r="M10" s="1"/>
    </row>
    <row r="11" spans="2:14">
      <c r="B11" s="126"/>
      <c r="C11" s="127"/>
      <c r="D11" s="129"/>
      <c r="E11" s="124"/>
      <c r="F11" s="129">
        <f t="shared" ref="F11:F74" si="0">F10+D11+E11</f>
        <v>0</v>
      </c>
      <c r="H11" s="1"/>
      <c r="M11" s="1"/>
    </row>
    <row r="12" spans="2:14">
      <c r="B12" s="126"/>
      <c r="C12" s="127"/>
      <c r="D12" s="129"/>
      <c r="E12" s="124"/>
      <c r="F12" s="129">
        <f t="shared" si="0"/>
        <v>0</v>
      </c>
      <c r="M12" s="1"/>
      <c r="N12" s="1"/>
    </row>
    <row r="13" spans="2:14">
      <c r="B13" s="126"/>
      <c r="C13" s="127"/>
      <c r="D13" s="129"/>
      <c r="E13" s="124"/>
      <c r="F13" s="129">
        <f t="shared" si="0"/>
        <v>0</v>
      </c>
    </row>
    <row r="14" spans="2:14">
      <c r="B14" s="126"/>
      <c r="C14" s="127"/>
      <c r="D14" s="129"/>
      <c r="E14" s="124"/>
      <c r="F14" s="129">
        <f t="shared" si="0"/>
        <v>0</v>
      </c>
    </row>
    <row r="15" spans="2:14">
      <c r="B15" s="126"/>
      <c r="C15" s="127"/>
      <c r="D15" s="129"/>
      <c r="E15" s="124"/>
      <c r="F15" s="129">
        <f t="shared" si="0"/>
        <v>0</v>
      </c>
    </row>
    <row r="16" spans="2:14">
      <c r="B16" s="126"/>
      <c r="C16" s="127"/>
      <c r="D16" s="129"/>
      <c r="E16" s="124"/>
      <c r="F16" s="129">
        <f t="shared" si="0"/>
        <v>0</v>
      </c>
    </row>
    <row r="17" spans="2:12">
      <c r="B17" s="126"/>
      <c r="C17" s="127"/>
      <c r="D17" s="129"/>
      <c r="E17" s="124"/>
      <c r="F17" s="129">
        <f t="shared" si="0"/>
        <v>0</v>
      </c>
    </row>
    <row r="18" spans="2:12">
      <c r="B18" s="126"/>
      <c r="C18" s="127"/>
      <c r="D18" s="129"/>
      <c r="E18" s="124"/>
      <c r="F18" s="129">
        <f t="shared" si="0"/>
        <v>0</v>
      </c>
      <c r="H18" s="1"/>
      <c r="L18" s="1"/>
    </row>
    <row r="19" spans="2:12">
      <c r="B19" s="126"/>
      <c r="C19" s="127"/>
      <c r="D19" s="129"/>
      <c r="E19" s="124"/>
      <c r="F19" s="129">
        <f t="shared" si="0"/>
        <v>0</v>
      </c>
    </row>
    <row r="20" spans="2:12">
      <c r="B20" s="126"/>
      <c r="C20" s="127"/>
      <c r="D20" s="129"/>
      <c r="E20" s="124"/>
      <c r="F20" s="129">
        <f t="shared" si="0"/>
        <v>0</v>
      </c>
    </row>
    <row r="21" spans="2:12">
      <c r="B21" s="126"/>
      <c r="C21" s="127"/>
      <c r="D21" s="129"/>
      <c r="E21" s="22"/>
      <c r="F21" s="129">
        <f t="shared" si="0"/>
        <v>0</v>
      </c>
    </row>
    <row r="22" spans="2:12">
      <c r="B22" s="126"/>
      <c r="C22" s="127"/>
      <c r="D22" s="129"/>
      <c r="E22" s="22"/>
      <c r="F22" s="129">
        <f t="shared" si="0"/>
        <v>0</v>
      </c>
    </row>
    <row r="23" spans="2:12">
      <c r="B23" s="126"/>
      <c r="C23" s="127"/>
      <c r="D23" s="129"/>
      <c r="E23" s="22"/>
      <c r="F23" s="129">
        <f t="shared" si="0"/>
        <v>0</v>
      </c>
    </row>
    <row r="24" spans="2:12">
      <c r="B24" s="126"/>
      <c r="C24" s="127"/>
      <c r="D24" s="129"/>
      <c r="E24" s="22"/>
      <c r="F24" s="129">
        <f t="shared" si="0"/>
        <v>0</v>
      </c>
    </row>
    <row r="25" spans="2:12">
      <c r="B25" s="126"/>
      <c r="C25" s="127"/>
      <c r="D25" s="129"/>
      <c r="E25" s="22"/>
      <c r="F25" s="129">
        <f t="shared" si="0"/>
        <v>0</v>
      </c>
    </row>
    <row r="26" spans="2:12">
      <c r="B26" s="126"/>
      <c r="C26" s="127"/>
      <c r="D26" s="129"/>
      <c r="E26" s="22"/>
      <c r="F26" s="129">
        <f t="shared" si="0"/>
        <v>0</v>
      </c>
    </row>
    <row r="27" spans="2:12">
      <c r="B27" s="126"/>
      <c r="C27" s="127"/>
      <c r="D27" s="129"/>
      <c r="E27" s="22"/>
      <c r="F27" s="129">
        <f t="shared" si="0"/>
        <v>0</v>
      </c>
    </row>
    <row r="28" spans="2:12">
      <c r="B28" s="126"/>
      <c r="C28" s="127"/>
      <c r="D28" s="129"/>
      <c r="E28" s="22"/>
      <c r="F28" s="129">
        <f t="shared" si="0"/>
        <v>0</v>
      </c>
    </row>
    <row r="29" spans="2:12">
      <c r="B29" s="126"/>
      <c r="C29" s="127"/>
      <c r="D29" s="129"/>
      <c r="E29" s="22"/>
      <c r="F29" s="129">
        <f t="shared" si="0"/>
        <v>0</v>
      </c>
    </row>
    <row r="30" spans="2:12">
      <c r="B30" s="126"/>
      <c r="C30" s="127"/>
      <c r="D30" s="129"/>
      <c r="E30" s="22"/>
      <c r="F30" s="129">
        <f t="shared" si="0"/>
        <v>0</v>
      </c>
    </row>
    <row r="31" spans="2:12">
      <c r="B31" s="126"/>
      <c r="C31" s="127"/>
      <c r="D31" s="129"/>
      <c r="E31" s="22"/>
      <c r="F31" s="129">
        <f t="shared" si="0"/>
        <v>0</v>
      </c>
    </row>
    <row r="32" spans="2:12">
      <c r="B32" s="126"/>
      <c r="C32" s="127"/>
      <c r="D32" s="129"/>
      <c r="E32" s="22"/>
      <c r="F32" s="129">
        <f t="shared" si="0"/>
        <v>0</v>
      </c>
    </row>
    <row r="33" spans="2:6">
      <c r="B33" s="126"/>
      <c r="C33" s="127"/>
      <c r="D33" s="129"/>
      <c r="E33" s="22"/>
      <c r="F33" s="129">
        <f t="shared" si="0"/>
        <v>0</v>
      </c>
    </row>
    <row r="34" spans="2:6">
      <c r="B34" s="126"/>
      <c r="C34" s="127"/>
      <c r="D34" s="129"/>
      <c r="E34" s="22"/>
      <c r="F34" s="129">
        <f t="shared" si="0"/>
        <v>0</v>
      </c>
    </row>
    <row r="35" spans="2:6">
      <c r="B35" s="126"/>
      <c r="C35" s="127"/>
      <c r="D35" s="129"/>
      <c r="E35" s="22"/>
      <c r="F35" s="129">
        <f t="shared" si="0"/>
        <v>0</v>
      </c>
    </row>
    <row r="36" spans="2:6">
      <c r="B36" s="126"/>
      <c r="C36" s="127"/>
      <c r="D36" s="129"/>
      <c r="E36" s="22"/>
      <c r="F36" s="129">
        <f t="shared" si="0"/>
        <v>0</v>
      </c>
    </row>
    <row r="37" spans="2:6">
      <c r="B37" s="126"/>
      <c r="C37" s="127"/>
      <c r="D37" s="129"/>
      <c r="E37" s="22"/>
      <c r="F37" s="129">
        <f t="shared" si="0"/>
        <v>0</v>
      </c>
    </row>
    <row r="38" spans="2:6">
      <c r="B38" s="126"/>
      <c r="C38" s="127"/>
      <c r="D38" s="129"/>
      <c r="E38" s="22"/>
      <c r="F38" s="129">
        <f t="shared" si="0"/>
        <v>0</v>
      </c>
    </row>
    <row r="39" spans="2:6">
      <c r="B39" s="126"/>
      <c r="C39" s="127"/>
      <c r="D39" s="129"/>
      <c r="E39" s="22"/>
      <c r="F39" s="129">
        <f t="shared" si="0"/>
        <v>0</v>
      </c>
    </row>
    <row r="40" spans="2:6">
      <c r="B40" s="126"/>
      <c r="C40" s="127"/>
      <c r="D40" s="129"/>
      <c r="E40" s="22"/>
      <c r="F40" s="129">
        <f t="shared" si="0"/>
        <v>0</v>
      </c>
    </row>
    <row r="41" spans="2:6">
      <c r="B41" s="126"/>
      <c r="C41" s="127"/>
      <c r="D41" s="129"/>
      <c r="E41" s="22"/>
      <c r="F41" s="129">
        <f t="shared" si="0"/>
        <v>0</v>
      </c>
    </row>
    <row r="42" spans="2:6">
      <c r="B42" s="126"/>
      <c r="C42" s="127"/>
      <c r="D42" s="129"/>
      <c r="E42" s="22"/>
      <c r="F42" s="129">
        <f t="shared" si="0"/>
        <v>0</v>
      </c>
    </row>
    <row r="43" spans="2:6">
      <c r="B43" s="126"/>
      <c r="C43" s="127"/>
      <c r="D43" s="129"/>
      <c r="E43" s="22"/>
      <c r="F43" s="129">
        <f t="shared" si="0"/>
        <v>0</v>
      </c>
    </row>
    <row r="44" spans="2:6">
      <c r="B44" s="126"/>
      <c r="C44" s="127"/>
      <c r="D44" s="129"/>
      <c r="E44" s="22"/>
      <c r="F44" s="129">
        <f t="shared" si="0"/>
        <v>0</v>
      </c>
    </row>
    <row r="45" spans="2:6">
      <c r="B45" s="126"/>
      <c r="C45" s="127"/>
      <c r="D45" s="129"/>
      <c r="E45" s="22"/>
      <c r="F45" s="129">
        <f t="shared" si="0"/>
        <v>0</v>
      </c>
    </row>
    <row r="46" spans="2:6">
      <c r="B46" s="126"/>
      <c r="C46" s="127"/>
      <c r="D46" s="129"/>
      <c r="E46" s="22"/>
      <c r="F46" s="129">
        <f t="shared" si="0"/>
        <v>0</v>
      </c>
    </row>
    <row r="47" spans="2:6">
      <c r="B47" s="126"/>
      <c r="C47" s="127"/>
      <c r="D47" s="129"/>
      <c r="E47" s="22"/>
      <c r="F47" s="129">
        <f t="shared" si="0"/>
        <v>0</v>
      </c>
    </row>
    <row r="48" spans="2:6">
      <c r="B48" s="126"/>
      <c r="C48" s="127"/>
      <c r="D48" s="129"/>
      <c r="E48" s="22"/>
      <c r="F48" s="129">
        <f t="shared" si="0"/>
        <v>0</v>
      </c>
    </row>
    <row r="49" spans="2:6">
      <c r="B49" s="126"/>
      <c r="C49" s="127"/>
      <c r="D49" s="129"/>
      <c r="E49" s="22"/>
      <c r="F49" s="129">
        <f t="shared" si="0"/>
        <v>0</v>
      </c>
    </row>
    <row r="50" spans="2:6">
      <c r="B50" s="126"/>
      <c r="C50" s="127"/>
      <c r="D50" s="129"/>
      <c r="E50" s="22"/>
      <c r="F50" s="129">
        <f t="shared" si="0"/>
        <v>0</v>
      </c>
    </row>
    <row r="51" spans="2:6">
      <c r="B51" s="126"/>
      <c r="C51" s="127"/>
      <c r="D51" s="129"/>
      <c r="E51" s="22"/>
      <c r="F51" s="129">
        <f t="shared" si="0"/>
        <v>0</v>
      </c>
    </row>
    <row r="52" spans="2:6">
      <c r="B52" s="126"/>
      <c r="C52" s="127"/>
      <c r="D52" s="129"/>
      <c r="E52" s="22"/>
      <c r="F52" s="129">
        <f t="shared" si="0"/>
        <v>0</v>
      </c>
    </row>
    <row r="53" spans="2:6">
      <c r="B53" s="126"/>
      <c r="C53" s="127"/>
      <c r="D53" s="129"/>
      <c r="E53" s="22"/>
      <c r="F53" s="129">
        <f t="shared" si="0"/>
        <v>0</v>
      </c>
    </row>
    <row r="54" spans="2:6">
      <c r="B54" s="126"/>
      <c r="C54" s="127"/>
      <c r="D54" s="129"/>
      <c r="E54" s="22"/>
      <c r="F54" s="129">
        <f t="shared" si="0"/>
        <v>0</v>
      </c>
    </row>
    <row r="55" spans="2:6">
      <c r="B55" s="126"/>
      <c r="C55" s="127"/>
      <c r="D55" s="129"/>
      <c r="E55" s="22"/>
      <c r="F55" s="129">
        <f t="shared" si="0"/>
        <v>0</v>
      </c>
    </row>
    <row r="56" spans="2:6">
      <c r="B56" s="126"/>
      <c r="C56" s="127"/>
      <c r="D56" s="129"/>
      <c r="E56" s="22"/>
      <c r="F56" s="129">
        <f t="shared" si="0"/>
        <v>0</v>
      </c>
    </row>
    <row r="57" spans="2:6">
      <c r="B57" s="126"/>
      <c r="C57" s="127"/>
      <c r="D57" s="129"/>
      <c r="E57" s="22"/>
      <c r="F57" s="129">
        <f t="shared" si="0"/>
        <v>0</v>
      </c>
    </row>
    <row r="58" spans="2:6">
      <c r="B58" s="126"/>
      <c r="C58" s="127"/>
      <c r="D58" s="129"/>
      <c r="E58" s="22"/>
      <c r="F58" s="129">
        <f t="shared" si="0"/>
        <v>0</v>
      </c>
    </row>
    <row r="59" spans="2:6">
      <c r="B59" s="126"/>
      <c r="C59" s="127"/>
      <c r="D59" s="129"/>
      <c r="E59" s="22"/>
      <c r="F59" s="129">
        <f t="shared" si="0"/>
        <v>0</v>
      </c>
    </row>
    <row r="60" spans="2:6">
      <c r="B60" s="126"/>
      <c r="C60" s="127"/>
      <c r="D60" s="129"/>
      <c r="E60" s="22"/>
      <c r="F60" s="129">
        <f t="shared" si="0"/>
        <v>0</v>
      </c>
    </row>
    <row r="61" spans="2:6">
      <c r="B61" s="126"/>
      <c r="C61" s="127"/>
      <c r="D61" s="129"/>
      <c r="E61" s="22"/>
      <c r="F61" s="129">
        <f t="shared" si="0"/>
        <v>0</v>
      </c>
    </row>
    <row r="62" spans="2:6">
      <c r="B62" s="126"/>
      <c r="C62" s="127"/>
      <c r="D62" s="129"/>
      <c r="E62" s="22"/>
      <c r="F62" s="129">
        <f t="shared" si="0"/>
        <v>0</v>
      </c>
    </row>
    <row r="63" spans="2:6">
      <c r="B63" s="126"/>
      <c r="C63" s="127"/>
      <c r="D63" s="129"/>
      <c r="E63" s="22"/>
      <c r="F63" s="129">
        <f t="shared" si="0"/>
        <v>0</v>
      </c>
    </row>
    <row r="64" spans="2:6">
      <c r="B64" s="126"/>
      <c r="C64" s="127"/>
      <c r="D64" s="129"/>
      <c r="E64" s="22"/>
      <c r="F64" s="129">
        <f t="shared" si="0"/>
        <v>0</v>
      </c>
    </row>
    <row r="65" spans="2:6">
      <c r="B65" s="126"/>
      <c r="C65" s="127"/>
      <c r="D65" s="129"/>
      <c r="E65" s="22"/>
      <c r="F65" s="129">
        <f t="shared" si="0"/>
        <v>0</v>
      </c>
    </row>
    <row r="66" spans="2:6">
      <c r="B66" s="126"/>
      <c r="C66" s="127"/>
      <c r="D66" s="129"/>
      <c r="E66" s="22"/>
      <c r="F66" s="129">
        <f t="shared" si="0"/>
        <v>0</v>
      </c>
    </row>
    <row r="67" spans="2:6">
      <c r="B67" s="126"/>
      <c r="C67" s="127"/>
      <c r="D67" s="129"/>
      <c r="E67" s="22"/>
      <c r="F67" s="129">
        <f t="shared" si="0"/>
        <v>0</v>
      </c>
    </row>
    <row r="68" spans="2:6">
      <c r="B68" s="126"/>
      <c r="C68" s="127"/>
      <c r="D68" s="129"/>
      <c r="E68" s="22"/>
      <c r="F68" s="129">
        <f t="shared" si="0"/>
        <v>0</v>
      </c>
    </row>
    <row r="69" spans="2:6">
      <c r="B69" s="126"/>
      <c r="C69" s="127"/>
      <c r="D69" s="129"/>
      <c r="E69" s="22"/>
      <c r="F69" s="129">
        <f t="shared" si="0"/>
        <v>0</v>
      </c>
    </row>
    <row r="70" spans="2:6">
      <c r="B70" s="126"/>
      <c r="C70" s="127"/>
      <c r="D70" s="129"/>
      <c r="E70" s="22"/>
      <c r="F70" s="129">
        <f t="shared" si="0"/>
        <v>0</v>
      </c>
    </row>
    <row r="71" spans="2:6">
      <c r="B71" s="126"/>
      <c r="C71" s="127"/>
      <c r="D71" s="129"/>
      <c r="E71" s="22"/>
      <c r="F71" s="129">
        <f t="shared" si="0"/>
        <v>0</v>
      </c>
    </row>
    <row r="72" spans="2:6">
      <c r="B72" s="126"/>
      <c r="C72" s="127"/>
      <c r="D72" s="129"/>
      <c r="E72" s="22"/>
      <c r="F72" s="129">
        <f t="shared" si="0"/>
        <v>0</v>
      </c>
    </row>
    <row r="73" spans="2:6">
      <c r="B73" s="126"/>
      <c r="C73" s="127"/>
      <c r="D73" s="129"/>
      <c r="E73" s="22"/>
      <c r="F73" s="129">
        <f t="shared" si="0"/>
        <v>0</v>
      </c>
    </row>
    <row r="74" spans="2:6">
      <c r="B74" s="126"/>
      <c r="C74" s="127"/>
      <c r="D74" s="129"/>
      <c r="E74" s="22"/>
      <c r="F74" s="129">
        <f t="shared" si="0"/>
        <v>0</v>
      </c>
    </row>
    <row r="75" spans="2:6">
      <c r="B75" s="126"/>
      <c r="C75" s="127"/>
      <c r="D75" s="129"/>
      <c r="E75" s="22"/>
      <c r="F75" s="129">
        <f t="shared" ref="F75:F85" si="1">F74+D75+E75</f>
        <v>0</v>
      </c>
    </row>
    <row r="76" spans="2:6">
      <c r="B76" s="126"/>
      <c r="C76" s="127"/>
      <c r="D76" s="129"/>
      <c r="E76" s="22"/>
      <c r="F76" s="129">
        <f t="shared" si="1"/>
        <v>0</v>
      </c>
    </row>
    <row r="77" spans="2:6">
      <c r="B77" s="126"/>
      <c r="C77" s="127"/>
      <c r="D77" s="129"/>
      <c r="E77" s="22"/>
      <c r="F77" s="129">
        <f t="shared" si="1"/>
        <v>0</v>
      </c>
    </row>
    <row r="78" spans="2:6">
      <c r="B78" s="126"/>
      <c r="C78" s="127"/>
      <c r="D78" s="129"/>
      <c r="E78" s="22"/>
      <c r="F78" s="129">
        <f t="shared" si="1"/>
        <v>0</v>
      </c>
    </row>
    <row r="79" spans="2:6">
      <c r="B79" s="126"/>
      <c r="C79" s="127"/>
      <c r="D79" s="129"/>
      <c r="E79" s="22"/>
      <c r="F79" s="129">
        <f t="shared" si="1"/>
        <v>0</v>
      </c>
    </row>
    <row r="80" spans="2:6">
      <c r="B80" s="126"/>
      <c r="C80" s="127"/>
      <c r="D80" s="129"/>
      <c r="E80" s="22"/>
      <c r="F80" s="129">
        <f t="shared" si="1"/>
        <v>0</v>
      </c>
    </row>
    <row r="81" spans="2:6">
      <c r="B81" s="126"/>
      <c r="C81" s="127"/>
      <c r="D81" s="129"/>
      <c r="E81" s="22"/>
      <c r="F81" s="129">
        <f t="shared" si="1"/>
        <v>0</v>
      </c>
    </row>
    <row r="82" spans="2:6">
      <c r="B82" s="126"/>
      <c r="C82" s="127"/>
      <c r="D82" s="129"/>
      <c r="E82" s="22"/>
      <c r="F82" s="129">
        <f t="shared" si="1"/>
        <v>0</v>
      </c>
    </row>
    <row r="83" spans="2:6">
      <c r="B83" s="126"/>
      <c r="C83" s="127"/>
      <c r="D83" s="129"/>
      <c r="E83" s="22"/>
      <c r="F83" s="129">
        <f t="shared" si="1"/>
        <v>0</v>
      </c>
    </row>
    <row r="84" spans="2:6">
      <c r="B84" s="126"/>
      <c r="C84" s="127"/>
      <c r="D84" s="130"/>
      <c r="E84" s="22"/>
      <c r="F84" s="129">
        <f t="shared" si="1"/>
        <v>0</v>
      </c>
    </row>
    <row r="85" spans="2:6">
      <c r="B85" s="126"/>
      <c r="C85" s="127"/>
      <c r="D85" s="130"/>
      <c r="E85" s="22"/>
      <c r="F85" s="129">
        <f t="shared" si="1"/>
        <v>0</v>
      </c>
    </row>
    <row r="86" spans="2:6">
      <c r="B86" s="128"/>
      <c r="C86" s="22"/>
      <c r="D86" s="22"/>
      <c r="E86" s="22"/>
      <c r="F86" s="22"/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F37"/>
  <sheetViews>
    <sheetView workbookViewId="0">
      <selection activeCell="C5" sqref="C5"/>
    </sheetView>
  </sheetViews>
  <sheetFormatPr defaultRowHeight="15"/>
  <cols>
    <col min="1" max="1" width="1.88671875" customWidth="1"/>
    <col min="2" max="2" width="14.109375" bestFit="1" customWidth="1"/>
    <col min="3" max="3" width="33.109375" bestFit="1" customWidth="1"/>
    <col min="4" max="4" width="10.33203125" bestFit="1" customWidth="1"/>
    <col min="5" max="5" width="10.88671875" bestFit="1" customWidth="1"/>
    <col min="6" max="6" width="10.33203125" bestFit="1" customWidth="1"/>
  </cols>
  <sheetData>
    <row r="2" spans="2:6">
      <c r="B2" t="s">
        <v>10</v>
      </c>
      <c r="C2" s="186" t="s">
        <v>32</v>
      </c>
      <c r="D2" s="185"/>
      <c r="E2" s="185"/>
      <c r="F2" s="185"/>
    </row>
    <row r="3" spans="2:6">
      <c r="B3" t="s">
        <v>12</v>
      </c>
      <c r="C3" s="187">
        <v>111050001</v>
      </c>
      <c r="D3" s="187"/>
      <c r="E3" s="187"/>
      <c r="F3" s="187"/>
    </row>
    <row r="4" spans="2:6">
      <c r="B4" t="s">
        <v>13</v>
      </c>
      <c r="C4" s="185" t="s">
        <v>63</v>
      </c>
      <c r="D4" s="185" t="e">
        <f>VLOOKUP(D6,#REF!,2,0)</f>
        <v>#REF!</v>
      </c>
      <c r="E4" s="185"/>
      <c r="F4" s="185" t="e">
        <f>VLOOKUP(F6,#REF!,2,0)</f>
        <v>#REF!</v>
      </c>
    </row>
    <row r="5" spans="2:6">
      <c r="B5" t="s">
        <v>14</v>
      </c>
      <c r="C5" s="183">
        <v>44196</v>
      </c>
      <c r="D5" s="183"/>
      <c r="E5" s="183"/>
      <c r="F5" s="87"/>
    </row>
    <row r="7" spans="2:6" ht="15.75" thickBot="1"/>
    <row r="8" spans="2:6" ht="15.75" thickBot="1">
      <c r="B8" s="8" t="s">
        <v>15</v>
      </c>
      <c r="C8" s="8" t="s">
        <v>16</v>
      </c>
      <c r="D8" s="8" t="s">
        <v>5</v>
      </c>
      <c r="E8" s="9" t="s">
        <v>6</v>
      </c>
      <c r="F8" s="9" t="s">
        <v>18</v>
      </c>
    </row>
    <row r="9" spans="2:6">
      <c r="B9" s="3">
        <v>44196</v>
      </c>
      <c r="C9" s="6" t="s">
        <v>412</v>
      </c>
      <c r="D9" s="7"/>
      <c r="E9" s="2"/>
      <c r="F9" s="2">
        <v>0</v>
      </c>
    </row>
    <row r="10" spans="2:6">
      <c r="B10" s="3"/>
      <c r="C10" s="6"/>
      <c r="D10" s="7"/>
      <c r="E10" s="2"/>
      <c r="F10" s="2">
        <f>F9+D10+E10</f>
        <v>0</v>
      </c>
    </row>
    <row r="11" spans="2:6">
      <c r="B11" s="46"/>
      <c r="C11" s="40"/>
      <c r="D11" s="7"/>
      <c r="E11" s="2"/>
      <c r="F11" s="2">
        <f t="shared" ref="F11:F36" si="0">F10+D11+E11</f>
        <v>0</v>
      </c>
    </row>
    <row r="12" spans="2:6">
      <c r="B12" s="3"/>
      <c r="C12" s="6"/>
      <c r="D12" s="7"/>
      <c r="E12" s="2"/>
      <c r="F12" s="2">
        <f t="shared" si="0"/>
        <v>0</v>
      </c>
    </row>
    <row r="13" spans="2:6">
      <c r="B13" s="3"/>
      <c r="C13" s="6"/>
      <c r="D13" s="7"/>
      <c r="E13" s="2"/>
      <c r="F13" s="2">
        <f t="shared" si="0"/>
        <v>0</v>
      </c>
    </row>
    <row r="14" spans="2:6">
      <c r="B14" s="3"/>
      <c r="C14" s="6"/>
      <c r="D14" s="7"/>
      <c r="E14" s="2"/>
      <c r="F14" s="2">
        <f t="shared" si="0"/>
        <v>0</v>
      </c>
    </row>
    <row r="15" spans="2:6">
      <c r="B15" s="3"/>
      <c r="C15" s="6"/>
      <c r="D15" s="7"/>
      <c r="E15" s="2"/>
      <c r="F15" s="2">
        <f t="shared" si="0"/>
        <v>0</v>
      </c>
    </row>
    <row r="16" spans="2:6">
      <c r="B16" s="3"/>
      <c r="C16" s="6"/>
      <c r="D16" s="7"/>
      <c r="E16" s="2"/>
      <c r="F16" s="2">
        <f t="shared" si="0"/>
        <v>0</v>
      </c>
    </row>
    <row r="17" spans="2:6">
      <c r="B17" s="3"/>
      <c r="C17" s="6"/>
      <c r="D17" s="7"/>
      <c r="E17" s="2"/>
      <c r="F17" s="2">
        <f t="shared" si="0"/>
        <v>0</v>
      </c>
    </row>
    <row r="18" spans="2:6">
      <c r="B18" s="3"/>
      <c r="C18" s="6"/>
      <c r="D18" s="7"/>
      <c r="E18" s="2"/>
      <c r="F18" s="2">
        <f t="shared" si="0"/>
        <v>0</v>
      </c>
    </row>
    <row r="19" spans="2:6">
      <c r="B19" s="3"/>
      <c r="C19" s="6"/>
      <c r="D19" s="7"/>
      <c r="E19" s="2"/>
      <c r="F19" s="2">
        <f t="shared" si="0"/>
        <v>0</v>
      </c>
    </row>
    <row r="20" spans="2:6">
      <c r="B20" s="3"/>
      <c r="C20" s="6"/>
      <c r="D20" s="7"/>
      <c r="E20" s="2"/>
      <c r="F20" s="2">
        <f t="shared" si="0"/>
        <v>0</v>
      </c>
    </row>
    <row r="21" spans="2:6">
      <c r="B21" s="3"/>
      <c r="C21" s="6"/>
      <c r="D21" s="7"/>
      <c r="E21" s="2"/>
      <c r="F21" s="2">
        <f t="shared" si="0"/>
        <v>0</v>
      </c>
    </row>
    <row r="22" spans="2:6">
      <c r="B22" s="3"/>
      <c r="C22" s="6"/>
      <c r="D22" s="7"/>
      <c r="E22" s="2"/>
      <c r="F22" s="2">
        <f t="shared" si="0"/>
        <v>0</v>
      </c>
    </row>
    <row r="23" spans="2:6">
      <c r="B23" s="3"/>
      <c r="C23" s="6"/>
      <c r="D23" s="7"/>
      <c r="E23" s="2"/>
      <c r="F23" s="2">
        <f t="shared" si="0"/>
        <v>0</v>
      </c>
    </row>
    <row r="24" spans="2:6">
      <c r="B24" s="3"/>
      <c r="C24" s="6"/>
      <c r="D24" s="7"/>
      <c r="E24" s="2"/>
      <c r="F24" s="2">
        <f t="shared" si="0"/>
        <v>0</v>
      </c>
    </row>
    <row r="25" spans="2:6">
      <c r="B25" s="3"/>
      <c r="C25" s="6"/>
      <c r="D25" s="7"/>
      <c r="E25" s="2"/>
      <c r="F25" s="2">
        <f t="shared" si="0"/>
        <v>0</v>
      </c>
    </row>
    <row r="26" spans="2:6">
      <c r="B26" s="3"/>
      <c r="C26" s="6"/>
      <c r="D26" s="7"/>
      <c r="E26" s="2"/>
      <c r="F26" s="2">
        <f t="shared" si="0"/>
        <v>0</v>
      </c>
    </row>
    <row r="27" spans="2:6">
      <c r="B27" s="3"/>
      <c r="C27" s="6"/>
      <c r="D27" s="7"/>
      <c r="E27" s="2"/>
      <c r="F27" s="2">
        <f t="shared" si="0"/>
        <v>0</v>
      </c>
    </row>
    <row r="28" spans="2:6">
      <c r="B28" s="3"/>
      <c r="C28" s="6"/>
      <c r="D28" s="7"/>
      <c r="E28" s="2"/>
      <c r="F28" s="2">
        <f t="shared" si="0"/>
        <v>0</v>
      </c>
    </row>
    <row r="29" spans="2:6">
      <c r="B29" s="3"/>
      <c r="C29" s="6"/>
      <c r="D29" s="7"/>
      <c r="E29" s="2"/>
      <c r="F29" s="2">
        <f t="shared" si="0"/>
        <v>0</v>
      </c>
    </row>
    <row r="30" spans="2:6">
      <c r="B30" s="3"/>
      <c r="C30" s="6"/>
      <c r="D30" s="7"/>
      <c r="E30" s="2"/>
      <c r="F30" s="2">
        <f t="shared" si="0"/>
        <v>0</v>
      </c>
    </row>
    <row r="31" spans="2:6">
      <c r="B31" s="3"/>
      <c r="C31" s="6"/>
      <c r="D31" s="7"/>
      <c r="E31" s="2"/>
      <c r="F31" s="2">
        <f t="shared" si="0"/>
        <v>0</v>
      </c>
    </row>
    <row r="32" spans="2:6">
      <c r="B32" s="3"/>
      <c r="C32" s="6"/>
      <c r="D32" s="7"/>
      <c r="E32" s="2"/>
      <c r="F32" s="2">
        <f t="shared" si="0"/>
        <v>0</v>
      </c>
    </row>
    <row r="33" spans="2:6">
      <c r="B33" s="3"/>
      <c r="C33" s="6"/>
      <c r="D33" s="7"/>
      <c r="E33" s="2"/>
      <c r="F33" s="2">
        <f t="shared" si="0"/>
        <v>0</v>
      </c>
    </row>
    <row r="34" spans="2:6">
      <c r="B34" s="3"/>
      <c r="C34" s="6"/>
      <c r="D34" s="7"/>
      <c r="E34" s="2"/>
      <c r="F34" s="2">
        <f t="shared" si="0"/>
        <v>0</v>
      </c>
    </row>
    <row r="35" spans="2:6">
      <c r="B35" s="3"/>
      <c r="C35" s="6"/>
      <c r="D35" s="7"/>
      <c r="E35" s="2"/>
      <c r="F35" s="2">
        <f t="shared" si="0"/>
        <v>0</v>
      </c>
    </row>
    <row r="36" spans="2:6" ht="15.75" thickBot="1">
      <c r="B36" s="3"/>
      <c r="C36" s="6"/>
      <c r="D36" s="7"/>
      <c r="E36" s="2"/>
      <c r="F36" s="2">
        <f t="shared" si="0"/>
        <v>0</v>
      </c>
    </row>
    <row r="37" spans="2:6" ht="16.5" thickBot="1">
      <c r="B37" s="4"/>
      <c r="C37" s="12" t="s">
        <v>19</v>
      </c>
      <c r="D37" s="13"/>
      <c r="E37" s="14"/>
      <c r="F37" s="41">
        <f>F36</f>
        <v>0</v>
      </c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B2D2C-0BDA-4CC6-94B7-48DEAF0F70E1}">
  <dimension ref="B2:F37"/>
  <sheetViews>
    <sheetView topLeftCell="A4" workbookViewId="0">
      <selection activeCell="C5" sqref="C5"/>
    </sheetView>
  </sheetViews>
  <sheetFormatPr defaultRowHeight="15"/>
  <cols>
    <col min="1" max="1" width="1.88671875" style="141" customWidth="1"/>
    <col min="2" max="2" width="14.109375" style="141" bestFit="1" customWidth="1"/>
    <col min="3" max="3" width="33.109375" style="141" bestFit="1" customWidth="1"/>
    <col min="4" max="4" width="10.33203125" style="141" bestFit="1" customWidth="1"/>
    <col min="5" max="5" width="10.88671875" style="141" bestFit="1" customWidth="1"/>
    <col min="6" max="6" width="10.33203125" style="141" bestFit="1" customWidth="1"/>
    <col min="7" max="16384" width="8.88671875" style="141"/>
  </cols>
  <sheetData>
    <row r="2" spans="2:6">
      <c r="B2" s="141" t="s">
        <v>10</v>
      </c>
      <c r="C2" s="186" t="s">
        <v>32</v>
      </c>
      <c r="D2" s="185"/>
      <c r="E2" s="185"/>
      <c r="F2" s="185"/>
    </row>
    <row r="3" spans="2:6">
      <c r="B3" s="141" t="s">
        <v>12</v>
      </c>
      <c r="C3" s="187">
        <v>111060001</v>
      </c>
      <c r="D3" s="187"/>
      <c r="E3" s="187"/>
      <c r="F3" s="187"/>
    </row>
    <row r="4" spans="2:6">
      <c r="B4" s="141" t="s">
        <v>13</v>
      </c>
      <c r="C4" s="185" t="s">
        <v>230</v>
      </c>
      <c r="D4" s="185" t="e">
        <f>VLOOKUP(D6,#REF!,2,0)</f>
        <v>#REF!</v>
      </c>
      <c r="E4" s="185"/>
      <c r="F4" s="185" t="e">
        <f>VLOOKUP(F6,#REF!,2,0)</f>
        <v>#REF!</v>
      </c>
    </row>
    <row r="5" spans="2:6">
      <c r="B5" s="141" t="s">
        <v>14</v>
      </c>
      <c r="C5" s="183">
        <v>44196</v>
      </c>
      <c r="D5" s="183"/>
      <c r="E5" s="183"/>
      <c r="F5" s="87"/>
    </row>
    <row r="7" spans="2:6" ht="15.75" thickBot="1"/>
    <row r="8" spans="2:6" ht="15.75" thickBot="1">
      <c r="B8" s="8" t="s">
        <v>15</v>
      </c>
      <c r="C8" s="8" t="s">
        <v>16</v>
      </c>
      <c r="D8" s="8" t="s">
        <v>5</v>
      </c>
      <c r="E8" s="9" t="s">
        <v>6</v>
      </c>
      <c r="F8" s="9" t="s">
        <v>18</v>
      </c>
    </row>
    <row r="9" spans="2:6">
      <c r="B9" s="3">
        <v>44196</v>
      </c>
      <c r="C9" s="6" t="s">
        <v>412</v>
      </c>
      <c r="D9" s="7"/>
      <c r="E9" s="2"/>
      <c r="F9" s="2">
        <v>0</v>
      </c>
    </row>
    <row r="10" spans="2:6">
      <c r="B10" s="3"/>
      <c r="C10" s="6"/>
      <c r="D10" s="7"/>
      <c r="E10" s="2"/>
      <c r="F10" s="2">
        <f>F9+D10+E10</f>
        <v>0</v>
      </c>
    </row>
    <row r="11" spans="2:6">
      <c r="B11" s="46"/>
      <c r="C11" s="6"/>
      <c r="D11" s="7"/>
      <c r="E11" s="2"/>
      <c r="F11" s="2">
        <f t="shared" ref="F11:F36" si="0">F10+D11+E11</f>
        <v>0</v>
      </c>
    </row>
    <row r="12" spans="2:6">
      <c r="B12" s="3"/>
      <c r="C12" s="6"/>
      <c r="D12" s="7"/>
      <c r="E12" s="2"/>
      <c r="F12" s="2">
        <f t="shared" si="0"/>
        <v>0</v>
      </c>
    </row>
    <row r="13" spans="2:6">
      <c r="B13" s="3"/>
      <c r="C13" s="6"/>
      <c r="D13" s="7"/>
      <c r="E13" s="2"/>
      <c r="F13" s="2">
        <f t="shared" si="0"/>
        <v>0</v>
      </c>
    </row>
    <row r="14" spans="2:6">
      <c r="B14" s="3"/>
      <c r="C14" s="6"/>
      <c r="D14" s="7"/>
      <c r="E14" s="2"/>
      <c r="F14" s="2">
        <f t="shared" si="0"/>
        <v>0</v>
      </c>
    </row>
    <row r="15" spans="2:6">
      <c r="B15" s="3"/>
      <c r="C15" s="6"/>
      <c r="D15" s="7"/>
      <c r="E15" s="2"/>
      <c r="F15" s="2">
        <f t="shared" si="0"/>
        <v>0</v>
      </c>
    </row>
    <row r="16" spans="2:6">
      <c r="B16" s="3"/>
      <c r="C16" s="6"/>
      <c r="D16" s="7"/>
      <c r="E16" s="2"/>
      <c r="F16" s="2">
        <f t="shared" si="0"/>
        <v>0</v>
      </c>
    </row>
    <row r="17" spans="2:6">
      <c r="B17" s="3"/>
      <c r="C17" s="6"/>
      <c r="D17" s="7"/>
      <c r="E17" s="2"/>
      <c r="F17" s="2">
        <f t="shared" si="0"/>
        <v>0</v>
      </c>
    </row>
    <row r="18" spans="2:6">
      <c r="B18" s="3"/>
      <c r="C18" s="6"/>
      <c r="D18" s="7"/>
      <c r="E18" s="2"/>
      <c r="F18" s="2">
        <f t="shared" si="0"/>
        <v>0</v>
      </c>
    </row>
    <row r="19" spans="2:6">
      <c r="B19" s="3"/>
      <c r="C19" s="6"/>
      <c r="D19" s="7"/>
      <c r="E19" s="2"/>
      <c r="F19" s="2">
        <f t="shared" si="0"/>
        <v>0</v>
      </c>
    </row>
    <row r="20" spans="2:6">
      <c r="B20" s="3"/>
      <c r="C20" s="6"/>
      <c r="D20" s="7"/>
      <c r="E20" s="2"/>
      <c r="F20" s="2">
        <f t="shared" si="0"/>
        <v>0</v>
      </c>
    </row>
    <row r="21" spans="2:6">
      <c r="B21" s="3"/>
      <c r="C21" s="6"/>
      <c r="D21" s="7"/>
      <c r="E21" s="2"/>
      <c r="F21" s="2">
        <f t="shared" si="0"/>
        <v>0</v>
      </c>
    </row>
    <row r="22" spans="2:6">
      <c r="B22" s="3"/>
      <c r="C22" s="6"/>
      <c r="D22" s="7"/>
      <c r="E22" s="2"/>
      <c r="F22" s="2">
        <f t="shared" si="0"/>
        <v>0</v>
      </c>
    </row>
    <row r="23" spans="2:6">
      <c r="B23" s="3"/>
      <c r="C23" s="6"/>
      <c r="D23" s="7"/>
      <c r="E23" s="2"/>
      <c r="F23" s="2">
        <f t="shared" si="0"/>
        <v>0</v>
      </c>
    </row>
    <row r="24" spans="2:6">
      <c r="B24" s="3"/>
      <c r="C24" s="6"/>
      <c r="D24" s="7"/>
      <c r="E24" s="2"/>
      <c r="F24" s="2">
        <f t="shared" si="0"/>
        <v>0</v>
      </c>
    </row>
    <row r="25" spans="2:6">
      <c r="B25" s="3"/>
      <c r="C25" s="6"/>
      <c r="D25" s="7"/>
      <c r="E25" s="2"/>
      <c r="F25" s="2">
        <f t="shared" si="0"/>
        <v>0</v>
      </c>
    </row>
    <row r="26" spans="2:6">
      <c r="B26" s="3"/>
      <c r="C26" s="6"/>
      <c r="D26" s="7"/>
      <c r="E26" s="2"/>
      <c r="F26" s="2">
        <f t="shared" si="0"/>
        <v>0</v>
      </c>
    </row>
    <row r="27" spans="2:6">
      <c r="B27" s="3"/>
      <c r="C27" s="6"/>
      <c r="D27" s="7"/>
      <c r="E27" s="2"/>
      <c r="F27" s="2">
        <f t="shared" si="0"/>
        <v>0</v>
      </c>
    </row>
    <row r="28" spans="2:6">
      <c r="B28" s="3"/>
      <c r="C28" s="6"/>
      <c r="D28" s="7"/>
      <c r="E28" s="2"/>
      <c r="F28" s="2">
        <f t="shared" si="0"/>
        <v>0</v>
      </c>
    </row>
    <row r="29" spans="2:6">
      <c r="B29" s="3"/>
      <c r="C29" s="6"/>
      <c r="D29" s="7"/>
      <c r="E29" s="2"/>
      <c r="F29" s="2">
        <f t="shared" si="0"/>
        <v>0</v>
      </c>
    </row>
    <row r="30" spans="2:6">
      <c r="B30" s="3"/>
      <c r="C30" s="6"/>
      <c r="D30" s="7"/>
      <c r="E30" s="2"/>
      <c r="F30" s="2">
        <f t="shared" si="0"/>
        <v>0</v>
      </c>
    </row>
    <row r="31" spans="2:6">
      <c r="B31" s="3"/>
      <c r="C31" s="6"/>
      <c r="D31" s="7"/>
      <c r="E31" s="2"/>
      <c r="F31" s="2">
        <f t="shared" si="0"/>
        <v>0</v>
      </c>
    </row>
    <row r="32" spans="2:6">
      <c r="B32" s="3"/>
      <c r="C32" s="6"/>
      <c r="D32" s="7"/>
      <c r="E32" s="2"/>
      <c r="F32" s="2">
        <f t="shared" si="0"/>
        <v>0</v>
      </c>
    </row>
    <row r="33" spans="2:6">
      <c r="B33" s="3"/>
      <c r="C33" s="6"/>
      <c r="D33" s="7"/>
      <c r="E33" s="2"/>
      <c r="F33" s="2">
        <f t="shared" si="0"/>
        <v>0</v>
      </c>
    </row>
    <row r="34" spans="2:6">
      <c r="B34" s="3"/>
      <c r="C34" s="6"/>
      <c r="D34" s="7"/>
      <c r="E34" s="2"/>
      <c r="F34" s="2">
        <f t="shared" si="0"/>
        <v>0</v>
      </c>
    </row>
    <row r="35" spans="2:6">
      <c r="B35" s="3"/>
      <c r="C35" s="6"/>
      <c r="D35" s="7"/>
      <c r="E35" s="2"/>
      <c r="F35" s="2">
        <f t="shared" si="0"/>
        <v>0</v>
      </c>
    </row>
    <row r="36" spans="2:6" ht="15.75" thickBot="1">
      <c r="B36" s="3"/>
      <c r="C36" s="6"/>
      <c r="D36" s="7"/>
      <c r="E36" s="2"/>
      <c r="F36" s="2">
        <f t="shared" si="0"/>
        <v>0</v>
      </c>
    </row>
    <row r="37" spans="2:6" ht="16.5" thickBot="1">
      <c r="B37" s="4"/>
      <c r="C37" s="12" t="s">
        <v>19</v>
      </c>
      <c r="D37" s="13"/>
      <c r="E37" s="14"/>
      <c r="F37" s="41">
        <f>F36</f>
        <v>0</v>
      </c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95">
    <pageSetUpPr fitToPage="1"/>
  </sheetPr>
  <dimension ref="B2:N43"/>
  <sheetViews>
    <sheetView showGridLines="0" topLeftCell="A4" zoomScale="85" zoomScaleNormal="85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bestFit="1" customWidth="1"/>
    <col min="3" max="3" width="54.33203125" bestFit="1" customWidth="1"/>
    <col min="4" max="6" width="11.33203125" customWidth="1"/>
    <col min="8" max="8" width="15.109375" bestFit="1" customWidth="1"/>
    <col min="9" max="9" width="12" customWidth="1"/>
    <col min="11" max="11" width="22.21875" bestFit="1" customWidth="1"/>
  </cols>
  <sheetData>
    <row r="2" spans="2:14" ht="15.75" customHeight="1">
      <c r="B2" t="s">
        <v>10</v>
      </c>
      <c r="C2" s="186" t="s">
        <v>32</v>
      </c>
      <c r="D2" s="185"/>
      <c r="E2" s="185"/>
      <c r="F2" s="185"/>
    </row>
    <row r="3" spans="2:14" ht="15.75" customHeight="1">
      <c r="B3" t="s">
        <v>12</v>
      </c>
      <c r="C3" s="187">
        <v>112010001</v>
      </c>
      <c r="D3" s="187"/>
      <c r="E3" s="187"/>
      <c r="F3" s="187"/>
    </row>
    <row r="4" spans="2:14" ht="15.75" customHeight="1">
      <c r="B4" t="s">
        <v>13</v>
      </c>
      <c r="C4" s="185" t="s">
        <v>34</v>
      </c>
      <c r="D4" s="185" t="e">
        <f>VLOOKUP(D6,#REF!,2,0)</f>
        <v>#REF!</v>
      </c>
      <c r="E4" s="185"/>
      <c r="F4" s="185" t="e">
        <f>VLOOKUP(F6,#REF!,2,0)</f>
        <v>#REF!</v>
      </c>
    </row>
    <row r="5" spans="2:14" ht="15.75" customHeight="1">
      <c r="B5" t="s">
        <v>14</v>
      </c>
      <c r="C5" s="183">
        <v>44196</v>
      </c>
      <c r="D5" s="183"/>
      <c r="E5" s="183"/>
      <c r="F5" s="87"/>
    </row>
    <row r="7" spans="2:14" ht="15.75" customHeight="1" thickBot="1"/>
    <row r="8" spans="2:14" ht="15.75" customHeight="1" thickBot="1">
      <c r="B8" s="8" t="s">
        <v>15</v>
      </c>
      <c r="C8" s="8" t="s">
        <v>16</v>
      </c>
      <c r="D8" s="42" t="s">
        <v>5</v>
      </c>
      <c r="E8" s="43" t="s">
        <v>6</v>
      </c>
      <c r="F8" s="9" t="s">
        <v>18</v>
      </c>
    </row>
    <row r="9" spans="2:14" ht="15.75" customHeight="1">
      <c r="B9" s="3">
        <v>43830</v>
      </c>
      <c r="C9" s="6" t="s">
        <v>182</v>
      </c>
      <c r="D9" s="7"/>
      <c r="E9" s="2"/>
      <c r="F9" s="2">
        <v>0</v>
      </c>
      <c r="K9" s="188"/>
      <c r="L9" s="188"/>
    </row>
    <row r="10" spans="2:14" ht="15.75" customHeight="1">
      <c r="B10" s="91">
        <v>43959</v>
      </c>
      <c r="C10" s="136" t="s">
        <v>224</v>
      </c>
      <c r="D10" s="77">
        <v>1000</v>
      </c>
      <c r="E10" s="78"/>
      <c r="F10" s="2">
        <f>F9+D10+E10</f>
        <v>1000</v>
      </c>
      <c r="H10" s="162"/>
      <c r="I10" s="162"/>
      <c r="J10" s="162"/>
      <c r="K10" s="162"/>
      <c r="L10" s="162"/>
      <c r="M10" s="162"/>
      <c r="N10" s="162"/>
    </row>
    <row r="11" spans="2:14" s="160" customFormat="1" ht="15.75" customHeight="1">
      <c r="B11" s="91">
        <v>44106</v>
      </c>
      <c r="C11" s="163" t="s">
        <v>360</v>
      </c>
      <c r="D11" s="77">
        <v>235.21</v>
      </c>
      <c r="E11" s="78"/>
      <c r="F11" s="2">
        <f>F10+D11+E11</f>
        <v>1235.21</v>
      </c>
      <c r="H11" s="162"/>
      <c r="I11" s="162"/>
      <c r="J11" s="162"/>
      <c r="K11" s="162"/>
      <c r="L11" s="162"/>
      <c r="M11" s="162"/>
      <c r="N11" s="162"/>
    </row>
    <row r="12" spans="2:14" s="160" customFormat="1" ht="15.75" customHeight="1">
      <c r="B12" s="91">
        <v>44111</v>
      </c>
      <c r="C12" s="163" t="s">
        <v>359</v>
      </c>
      <c r="D12" s="77">
        <v>800</v>
      </c>
      <c r="E12" s="78"/>
      <c r="F12" s="2">
        <f t="shared" ref="F12:F36" si="0">F11+D12+E12</f>
        <v>2035.21</v>
      </c>
      <c r="H12" s="162"/>
      <c r="I12" s="162"/>
      <c r="J12" s="162"/>
      <c r="K12" s="162"/>
      <c r="L12" s="162"/>
      <c r="M12" s="162"/>
      <c r="N12" s="162"/>
    </row>
    <row r="13" spans="2:14" s="160" customFormat="1" ht="15.75" customHeight="1">
      <c r="B13" s="91">
        <v>44120</v>
      </c>
      <c r="C13" s="163" t="s">
        <v>362</v>
      </c>
      <c r="D13" s="77">
        <v>1500</v>
      </c>
      <c r="E13" s="78"/>
      <c r="F13" s="2">
        <f t="shared" si="0"/>
        <v>3535.21</v>
      </c>
      <c r="H13" s="162"/>
      <c r="I13" s="162"/>
      <c r="J13" s="162"/>
      <c r="K13" s="162"/>
      <c r="L13" s="162"/>
      <c r="M13" s="162"/>
      <c r="N13" s="162"/>
    </row>
    <row r="14" spans="2:14" s="160" customFormat="1" ht="15.75" customHeight="1">
      <c r="B14" s="91">
        <v>44134</v>
      </c>
      <c r="C14" s="163" t="s">
        <v>361</v>
      </c>
      <c r="D14" s="77"/>
      <c r="E14" s="78">
        <v>-1035.21</v>
      </c>
      <c r="F14" s="2">
        <f t="shared" si="0"/>
        <v>2500</v>
      </c>
      <c r="H14" s="162"/>
      <c r="I14" s="162"/>
      <c r="J14" s="162"/>
      <c r="K14" s="162"/>
      <c r="L14" s="162"/>
      <c r="M14" s="162"/>
      <c r="N14" s="162"/>
    </row>
    <row r="15" spans="2:14" s="160" customFormat="1" ht="15.75" customHeight="1">
      <c r="B15" s="91">
        <v>44165</v>
      </c>
      <c r="C15" s="163" t="s">
        <v>361</v>
      </c>
      <c r="D15" s="77"/>
      <c r="E15" s="78">
        <v>-350</v>
      </c>
      <c r="F15" s="2">
        <f t="shared" si="0"/>
        <v>2150</v>
      </c>
      <c r="H15" s="162"/>
      <c r="I15" s="162"/>
      <c r="J15" s="162"/>
      <c r="K15" s="162"/>
      <c r="L15" s="162"/>
      <c r="M15" s="162"/>
      <c r="N15" s="162"/>
    </row>
    <row r="16" spans="2:14" ht="15.75" customHeight="1">
      <c r="B16" s="91">
        <v>44175</v>
      </c>
      <c r="C16" s="134" t="s">
        <v>411</v>
      </c>
      <c r="D16" s="77">
        <v>2000</v>
      </c>
      <c r="E16" s="78"/>
      <c r="F16" s="2">
        <f t="shared" si="0"/>
        <v>4150</v>
      </c>
      <c r="L16" s="1"/>
    </row>
    <row r="17" spans="2:12" ht="15.75" customHeight="1">
      <c r="B17" s="91">
        <v>44561</v>
      </c>
      <c r="C17" s="163" t="s">
        <v>361</v>
      </c>
      <c r="D17" s="77"/>
      <c r="E17" s="78">
        <v>-350</v>
      </c>
      <c r="F17" s="2">
        <f t="shared" si="0"/>
        <v>3800</v>
      </c>
      <c r="G17" s="160"/>
      <c r="L17" s="1"/>
    </row>
    <row r="18" spans="2:12" ht="15.75" customHeight="1">
      <c r="B18" s="91"/>
      <c r="C18" s="90"/>
      <c r="D18" s="77"/>
      <c r="E18" s="78"/>
      <c r="F18" s="2">
        <f t="shared" si="0"/>
        <v>3800</v>
      </c>
      <c r="G18" s="160"/>
      <c r="I18" s="44"/>
      <c r="L18" s="1"/>
    </row>
    <row r="19" spans="2:12" ht="15.75" customHeight="1">
      <c r="B19" s="91"/>
      <c r="C19" s="135"/>
      <c r="D19" s="77"/>
      <c r="E19" s="78"/>
      <c r="F19" s="2">
        <f t="shared" si="0"/>
        <v>3800</v>
      </c>
      <c r="G19" s="1"/>
      <c r="I19" s="44"/>
      <c r="L19" s="1"/>
    </row>
    <row r="20" spans="2:12" ht="15.75" customHeight="1">
      <c r="B20" s="91"/>
      <c r="C20" s="135"/>
      <c r="D20" s="77"/>
      <c r="E20" s="78"/>
      <c r="F20" s="2">
        <f t="shared" si="0"/>
        <v>3800</v>
      </c>
      <c r="I20" s="44"/>
      <c r="J20" s="1"/>
      <c r="L20" s="1"/>
    </row>
    <row r="21" spans="2:12" ht="15.75" customHeight="1">
      <c r="B21" s="91"/>
      <c r="C21" s="135"/>
      <c r="D21" s="77"/>
      <c r="E21" s="78"/>
      <c r="F21" s="2">
        <f t="shared" si="0"/>
        <v>3800</v>
      </c>
      <c r="I21" s="44"/>
      <c r="J21" s="1"/>
      <c r="L21" s="1"/>
    </row>
    <row r="22" spans="2:12" ht="15.75" customHeight="1">
      <c r="B22" s="91"/>
      <c r="C22" s="90"/>
      <c r="D22" s="77"/>
      <c r="E22" s="78"/>
      <c r="F22" s="2">
        <f t="shared" si="0"/>
        <v>3800</v>
      </c>
      <c r="G22" s="161"/>
      <c r="I22" s="44"/>
      <c r="L22" s="1"/>
    </row>
    <row r="23" spans="2:12" s="96" customFormat="1" ht="15.75" customHeight="1">
      <c r="B23" s="91"/>
      <c r="C23" s="136"/>
      <c r="D23" s="77"/>
      <c r="E23" s="78"/>
      <c r="F23" s="2">
        <f t="shared" si="0"/>
        <v>3800</v>
      </c>
      <c r="I23" s="44"/>
      <c r="L23" s="1"/>
    </row>
    <row r="24" spans="2:12" s="96" customFormat="1" ht="15.75" customHeight="1">
      <c r="B24" s="91"/>
      <c r="C24" s="136"/>
      <c r="D24" s="77"/>
      <c r="E24" s="78"/>
      <c r="F24" s="2">
        <f t="shared" si="0"/>
        <v>3800</v>
      </c>
      <c r="I24" s="44"/>
      <c r="L24" s="1"/>
    </row>
    <row r="25" spans="2:12" s="96" customFormat="1" ht="15.75" customHeight="1">
      <c r="B25" s="91"/>
      <c r="C25" s="136"/>
      <c r="D25" s="77"/>
      <c r="E25" s="78"/>
      <c r="F25" s="2">
        <f t="shared" si="0"/>
        <v>3800</v>
      </c>
      <c r="I25" s="44"/>
      <c r="L25" s="1"/>
    </row>
    <row r="26" spans="2:12" s="96" customFormat="1" ht="15.75" customHeight="1">
      <c r="B26" s="91"/>
      <c r="C26" s="136"/>
      <c r="D26" s="77"/>
      <c r="E26" s="78"/>
      <c r="F26" s="2">
        <f t="shared" si="0"/>
        <v>3800</v>
      </c>
      <c r="I26" s="44"/>
      <c r="L26" s="1"/>
    </row>
    <row r="27" spans="2:12" s="96" customFormat="1" ht="15.75" customHeight="1">
      <c r="B27" s="91"/>
      <c r="C27" s="136"/>
      <c r="D27" s="77"/>
      <c r="E27" s="78"/>
      <c r="F27" s="2">
        <f t="shared" si="0"/>
        <v>3800</v>
      </c>
      <c r="I27" s="44"/>
      <c r="L27" s="1"/>
    </row>
    <row r="28" spans="2:12" s="96" customFormat="1" ht="15.75" customHeight="1">
      <c r="B28" s="91"/>
      <c r="C28" s="136"/>
      <c r="D28" s="77"/>
      <c r="E28" s="78"/>
      <c r="F28" s="2">
        <f t="shared" si="0"/>
        <v>3800</v>
      </c>
      <c r="I28" s="44"/>
      <c r="L28" s="1"/>
    </row>
    <row r="29" spans="2:12" s="96" customFormat="1" ht="15.75" customHeight="1">
      <c r="B29" s="91"/>
      <c r="C29" s="136"/>
      <c r="D29" s="77"/>
      <c r="E29" s="78"/>
      <c r="F29" s="2">
        <f t="shared" si="0"/>
        <v>3800</v>
      </c>
      <c r="I29" s="44"/>
      <c r="L29" s="1"/>
    </row>
    <row r="30" spans="2:12" s="96" customFormat="1" ht="15.75" customHeight="1">
      <c r="B30" s="91"/>
      <c r="C30" s="136"/>
      <c r="D30" s="77"/>
      <c r="E30" s="78"/>
      <c r="F30" s="2">
        <f t="shared" si="0"/>
        <v>3800</v>
      </c>
      <c r="I30" s="44"/>
      <c r="L30" s="1"/>
    </row>
    <row r="31" spans="2:12" s="96" customFormat="1" ht="15.75" customHeight="1">
      <c r="B31" s="91"/>
      <c r="C31" s="136"/>
      <c r="D31" s="77"/>
      <c r="E31" s="78"/>
      <c r="F31" s="2">
        <f t="shared" si="0"/>
        <v>3800</v>
      </c>
      <c r="I31" s="44"/>
      <c r="L31" s="1"/>
    </row>
    <row r="32" spans="2:12" s="99" customFormat="1" ht="15.75" customHeight="1">
      <c r="B32" s="91"/>
      <c r="C32" s="136"/>
      <c r="D32" s="77"/>
      <c r="E32" s="78"/>
      <c r="F32" s="2">
        <f t="shared" si="0"/>
        <v>3800</v>
      </c>
      <c r="I32" s="44"/>
      <c r="L32" s="1"/>
    </row>
    <row r="33" spans="2:12" s="99" customFormat="1" ht="15.75" customHeight="1">
      <c r="B33" s="91"/>
      <c r="C33" s="136"/>
      <c r="D33" s="77"/>
      <c r="E33" s="78"/>
      <c r="F33" s="2">
        <f t="shared" si="0"/>
        <v>3800</v>
      </c>
      <c r="I33" s="44"/>
      <c r="L33" s="1"/>
    </row>
    <row r="34" spans="2:12" s="99" customFormat="1" ht="15.75" customHeight="1">
      <c r="B34" s="91"/>
      <c r="C34" s="136"/>
      <c r="D34" s="77"/>
      <c r="E34" s="78"/>
      <c r="F34" s="2">
        <f t="shared" si="0"/>
        <v>3800</v>
      </c>
      <c r="I34" s="44"/>
      <c r="L34" s="1"/>
    </row>
    <row r="35" spans="2:12" s="99" customFormat="1" ht="15.75" customHeight="1">
      <c r="B35" s="3"/>
      <c r="C35" s="40"/>
      <c r="D35" s="7"/>
      <c r="E35" s="2"/>
      <c r="F35" s="2">
        <f t="shared" si="0"/>
        <v>3800</v>
      </c>
      <c r="I35" s="44"/>
      <c r="L35" s="1"/>
    </row>
    <row r="36" spans="2:12" ht="15.75" customHeight="1">
      <c r="B36" s="3"/>
      <c r="C36" s="6"/>
      <c r="D36" s="7"/>
      <c r="E36" s="2"/>
      <c r="F36" s="2">
        <f t="shared" si="0"/>
        <v>3800</v>
      </c>
      <c r="G36" s="1"/>
      <c r="I36" s="44"/>
      <c r="J36" s="1"/>
      <c r="L36" s="1"/>
    </row>
    <row r="37" spans="2:12" ht="15.75" customHeight="1" thickBot="1">
      <c r="B37" s="3"/>
      <c r="C37" s="6"/>
      <c r="D37" s="7"/>
      <c r="E37" s="2"/>
      <c r="F37" s="2"/>
      <c r="G37" s="1"/>
    </row>
    <row r="38" spans="2:12" ht="15.75" customHeight="1" thickBot="1">
      <c r="B38" s="4"/>
      <c r="C38" s="12" t="s">
        <v>19</v>
      </c>
      <c r="D38" s="13"/>
      <c r="E38" s="14"/>
      <c r="F38" s="14">
        <f>F36</f>
        <v>3800</v>
      </c>
      <c r="I38" s="1"/>
    </row>
    <row r="39" spans="2:12" ht="15">
      <c r="D39" s="1"/>
      <c r="E39" s="1"/>
      <c r="F39" s="1"/>
      <c r="I39" s="1"/>
    </row>
    <row r="40" spans="2:12" ht="15.75" customHeight="1">
      <c r="G40" s="1"/>
    </row>
    <row r="41" spans="2:12" ht="15"/>
    <row r="43" spans="2:12" ht="15"/>
  </sheetData>
  <sheetProtection selectLockedCells="1"/>
  <mergeCells count="4">
    <mergeCell ref="C2:F2"/>
    <mergeCell ref="C3:F3"/>
    <mergeCell ref="C4:F4"/>
    <mergeCell ref="K9:L9"/>
  </mergeCells>
  <printOptions horizontalCentered="1"/>
  <pageMargins left="0.43307086614173229" right="0.43307086614173229" top="1.299212598425197" bottom="0.74803149606299213" header="0.51181102362204722" footer="0.31496062992125984"/>
  <pageSetup paperSize="9" scale="76" orientation="landscape" r:id="rId1"/>
  <headerFooter alignWithMargins="0">
    <oddHeader>&amp;L&amp;G&amp;C&amp;"Calibri,Negrito"
CONCILIAÇÃO CONTÁBIL&amp;R&amp;10[inserir logo aqui]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H17"/>
  <sheetViews>
    <sheetView showGridLines="0" workbookViewId="0">
      <selection activeCell="C5" sqref="C5"/>
    </sheetView>
  </sheetViews>
  <sheetFormatPr defaultRowHeight="15"/>
  <cols>
    <col min="1" max="1" width="2.77734375" customWidth="1"/>
    <col min="2" max="2" width="14.44140625" customWidth="1"/>
    <col min="3" max="3" width="51.77734375" customWidth="1"/>
    <col min="4" max="6" width="11.33203125" customWidth="1"/>
    <col min="7" max="7" width="9.6640625"/>
    <col min="8" max="8" width="15.109375" customWidth="1"/>
    <col min="9" max="9" width="8" bestFit="1" customWidth="1"/>
    <col min="10" max="10" width="13.109375" bestFit="1" customWidth="1"/>
    <col min="11" max="11" width="15.109375" bestFit="1" customWidth="1"/>
  </cols>
  <sheetData>
    <row r="2" spans="2:8">
      <c r="B2" t="s">
        <v>10</v>
      </c>
      <c r="C2" s="186" t="s">
        <v>32</v>
      </c>
      <c r="D2" s="185"/>
      <c r="E2" s="185"/>
      <c r="F2" s="185"/>
    </row>
    <row r="3" spans="2:8">
      <c r="B3" t="s">
        <v>12</v>
      </c>
      <c r="C3" s="187">
        <v>112010002</v>
      </c>
      <c r="D3" s="187"/>
      <c r="E3" s="187"/>
      <c r="F3" s="187"/>
    </row>
    <row r="4" spans="2:8">
      <c r="B4" t="s">
        <v>13</v>
      </c>
      <c r="C4" s="185" t="s">
        <v>59</v>
      </c>
      <c r="D4" s="185" t="e">
        <f>VLOOKUP(D6,#REF!,2,0)</f>
        <v>#REF!</v>
      </c>
      <c r="E4" s="185"/>
      <c r="F4" s="185" t="e">
        <f>VLOOKUP(F6,#REF!,2,0)</f>
        <v>#REF!</v>
      </c>
    </row>
    <row r="5" spans="2:8">
      <c r="B5" t="s">
        <v>14</v>
      </c>
      <c r="C5" s="183">
        <v>44196</v>
      </c>
      <c r="D5" s="183"/>
      <c r="E5" s="183"/>
      <c r="F5" s="87"/>
      <c r="G5" s="87"/>
      <c r="H5" s="87"/>
    </row>
    <row r="7" spans="2:8" ht="15.75" thickBot="1"/>
    <row r="8" spans="2:8" ht="15.75" thickBot="1">
      <c r="B8" s="8" t="s">
        <v>15</v>
      </c>
      <c r="C8" s="8" t="s">
        <v>16</v>
      </c>
      <c r="D8" s="8" t="s">
        <v>5</v>
      </c>
      <c r="E8" s="9" t="s">
        <v>6</v>
      </c>
      <c r="F8" s="9" t="s">
        <v>18</v>
      </c>
    </row>
    <row r="9" spans="2:8">
      <c r="B9" s="3">
        <v>44196</v>
      </c>
      <c r="C9" s="40" t="s">
        <v>412</v>
      </c>
      <c r="D9" s="7"/>
      <c r="E9" s="2"/>
      <c r="F9" s="2">
        <f>+D9</f>
        <v>0</v>
      </c>
    </row>
    <row r="10" spans="2:8">
      <c r="B10" s="3"/>
      <c r="C10" s="40"/>
      <c r="D10" s="7"/>
      <c r="E10" s="2"/>
      <c r="F10" s="2">
        <f>F9+D10+E10</f>
        <v>0</v>
      </c>
    </row>
    <row r="11" spans="2:8">
      <c r="B11" s="3"/>
      <c r="C11" s="7"/>
      <c r="D11" s="7"/>
      <c r="E11" s="7"/>
      <c r="F11" s="2">
        <f t="shared" ref="F11:F13" si="0">F10+D11+E11</f>
        <v>0</v>
      </c>
    </row>
    <row r="12" spans="2:8">
      <c r="B12" s="3"/>
      <c r="C12" s="40"/>
      <c r="D12" s="7"/>
      <c r="E12" s="2"/>
      <c r="F12" s="2">
        <f t="shared" si="0"/>
        <v>0</v>
      </c>
    </row>
    <row r="13" spans="2:8">
      <c r="B13" s="3"/>
      <c r="C13" s="6"/>
      <c r="D13" s="7"/>
      <c r="E13" s="2"/>
      <c r="F13" s="2">
        <f t="shared" si="0"/>
        <v>0</v>
      </c>
    </row>
    <row r="14" spans="2:8">
      <c r="B14" s="3"/>
      <c r="C14" s="6"/>
      <c r="D14" s="7"/>
      <c r="E14" s="2"/>
      <c r="F14" s="2"/>
    </row>
    <row r="15" spans="2:8" ht="15.75" thickBot="1">
      <c r="B15" s="3"/>
      <c r="C15" s="6"/>
      <c r="D15" s="7"/>
      <c r="E15" s="2"/>
      <c r="F15" s="2" t="str">
        <f>IF(D15=0," ",F14+D15)</f>
        <v xml:space="preserve"> </v>
      </c>
    </row>
    <row r="16" spans="2:8" ht="15.75" thickBot="1">
      <c r="B16" s="4"/>
      <c r="C16" s="12" t="s">
        <v>19</v>
      </c>
      <c r="D16" s="13"/>
      <c r="E16" s="14"/>
      <c r="F16" s="14">
        <f>F13</f>
        <v>0</v>
      </c>
    </row>
    <row r="17" spans="4:6">
      <c r="D17" s="1"/>
      <c r="E17" s="1"/>
      <c r="F17" s="1"/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88"/>
  <dimension ref="B2:I16"/>
  <sheetViews>
    <sheetView showGridLines="0" zoomScale="90" zoomScaleNormal="90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51.77734375" customWidth="1"/>
    <col min="4" max="6" width="11.33203125" customWidth="1"/>
    <col min="8" max="8" width="15.109375" customWidth="1"/>
    <col min="9" max="9" width="4.21875" customWidth="1"/>
    <col min="10" max="10" width="13.109375" bestFit="1" customWidth="1"/>
    <col min="11" max="11" width="15.109375" bestFit="1" customWidth="1"/>
    <col min="12" max="12" width="4.21875" customWidth="1"/>
    <col min="13" max="13" width="13.109375" bestFit="1" customWidth="1"/>
    <col min="14" max="15" width="14.109375" bestFit="1" customWidth="1"/>
    <col min="16" max="16" width="15.109375" bestFit="1" customWidth="1"/>
  </cols>
  <sheetData>
    <row r="2" spans="2:9" ht="15.75" customHeight="1">
      <c r="B2" t="s">
        <v>10</v>
      </c>
      <c r="C2" s="186" t="s">
        <v>32</v>
      </c>
      <c r="D2" s="185"/>
      <c r="E2" s="185"/>
      <c r="F2" s="185"/>
    </row>
    <row r="3" spans="2:9" ht="15.75" customHeight="1">
      <c r="B3" t="s">
        <v>12</v>
      </c>
      <c r="C3" s="187">
        <v>112010003</v>
      </c>
      <c r="D3" s="187"/>
      <c r="E3" s="187"/>
      <c r="F3" s="187"/>
    </row>
    <row r="4" spans="2:9" ht="15.75" customHeight="1">
      <c r="B4" t="s">
        <v>13</v>
      </c>
      <c r="C4" s="185" t="s">
        <v>35</v>
      </c>
      <c r="D4" s="185" t="e">
        <f>VLOOKUP(D6,#REF!,2,0)</f>
        <v>#REF!</v>
      </c>
      <c r="E4" s="185"/>
      <c r="F4" s="185" t="e">
        <f>VLOOKUP(F6,#REF!,2,0)</f>
        <v>#REF!</v>
      </c>
    </row>
    <row r="5" spans="2:9" ht="15.75" customHeight="1">
      <c r="B5" t="s">
        <v>14</v>
      </c>
      <c r="C5" s="183">
        <v>44196</v>
      </c>
      <c r="D5" s="183"/>
      <c r="E5" s="183"/>
      <c r="F5" s="87"/>
      <c r="G5" s="87"/>
      <c r="H5" s="87"/>
      <c r="I5" s="87"/>
    </row>
    <row r="7" spans="2:9" ht="15.75" customHeight="1" thickBot="1"/>
    <row r="8" spans="2:9" ht="15.75" customHeight="1" thickBot="1">
      <c r="B8" s="8" t="s">
        <v>15</v>
      </c>
      <c r="C8" s="8" t="s">
        <v>16</v>
      </c>
      <c r="D8" s="8" t="s">
        <v>5</v>
      </c>
      <c r="E8" s="9" t="s">
        <v>6</v>
      </c>
      <c r="F8" s="9" t="s">
        <v>18</v>
      </c>
    </row>
    <row r="9" spans="2:9" ht="15.75" customHeight="1">
      <c r="B9" s="3" t="s">
        <v>192</v>
      </c>
      <c r="C9" s="40" t="s">
        <v>182</v>
      </c>
      <c r="D9" s="7"/>
      <c r="E9" s="2"/>
      <c r="F9" s="2">
        <v>59128.69</v>
      </c>
    </row>
    <row r="10" spans="2:9" ht="15.75" customHeight="1">
      <c r="B10" s="3">
        <v>43846</v>
      </c>
      <c r="C10" s="40" t="s">
        <v>193</v>
      </c>
      <c r="D10" s="7">
        <v>1039.1199999999999</v>
      </c>
      <c r="E10" s="2"/>
      <c r="F10" s="2">
        <f t="shared" ref="F10:F13" si="0">F9+D10+E10</f>
        <v>60167.810000000005</v>
      </c>
    </row>
    <row r="11" spans="2:9" ht="15.75" customHeight="1">
      <c r="B11" s="3">
        <v>43861</v>
      </c>
      <c r="C11" s="90" t="s">
        <v>191</v>
      </c>
      <c r="D11" s="7"/>
      <c r="E11" s="2">
        <v>-60167.81</v>
      </c>
      <c r="F11" s="2">
        <f t="shared" si="0"/>
        <v>0</v>
      </c>
    </row>
    <row r="12" spans="2:9" ht="15.75" customHeight="1">
      <c r="B12" s="3">
        <v>44193</v>
      </c>
      <c r="C12" s="40" t="s">
        <v>413</v>
      </c>
      <c r="D12" s="7">
        <v>88819.41</v>
      </c>
      <c r="E12" s="2"/>
      <c r="F12" s="2">
        <f t="shared" si="0"/>
        <v>88819.41</v>
      </c>
    </row>
    <row r="13" spans="2:9" ht="15.75" customHeight="1">
      <c r="B13" s="3"/>
      <c r="C13" s="40"/>
      <c r="D13" s="7"/>
      <c r="E13" s="2"/>
      <c r="F13" s="2">
        <f t="shared" si="0"/>
        <v>88819.41</v>
      </c>
    </row>
    <row r="14" spans="2:9" ht="15.75" customHeight="1" thickBot="1">
      <c r="B14" s="3"/>
      <c r="C14" s="6"/>
      <c r="D14" s="7"/>
      <c r="E14" s="2"/>
      <c r="F14" s="2"/>
    </row>
    <row r="15" spans="2:9" ht="15.75" customHeight="1" thickBot="1">
      <c r="B15" s="4"/>
      <c r="C15" s="12" t="s">
        <v>19</v>
      </c>
      <c r="D15" s="13"/>
      <c r="E15" s="14"/>
      <c r="F15" s="14">
        <f>F13</f>
        <v>88819.41</v>
      </c>
    </row>
    <row r="16" spans="2:9" ht="15.75" customHeight="1">
      <c r="D16" s="1"/>
      <c r="E16" s="1"/>
      <c r="F16" s="1"/>
    </row>
  </sheetData>
  <sheetProtection selectLockedCells="1"/>
  <mergeCells count="3">
    <mergeCell ref="C2:F2"/>
    <mergeCell ref="C3:F3"/>
    <mergeCell ref="C4:F4"/>
  </mergeCells>
  <printOptions horizontalCentered="1"/>
  <pageMargins left="0.43307086614173229" right="0.43307086614173229" top="1.299212598425197" bottom="0.74803149606299213" header="0.51181102362204722" footer="0.31496062992125984"/>
  <pageSetup paperSize="9" scale="85" orientation="portrait" r:id="rId1"/>
  <headerFooter alignWithMargins="0">
    <oddHeader>&amp;L&amp;G&amp;C&amp;"Calibri,Negrito"
CONCILIAÇÃO CONTÁBIL&amp;R&amp;10[inserir logo aqui]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85">
    <pageSetUpPr fitToPage="1"/>
  </sheetPr>
  <dimension ref="A2:F45"/>
  <sheetViews>
    <sheetView showGridLines="0" tabSelected="1" zoomScale="90" zoomScaleNormal="90" workbookViewId="0">
      <selection activeCell="C17" sqref="C17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57" customWidth="1"/>
    <col min="4" max="5" width="13.21875" customWidth="1"/>
    <col min="6" max="6" width="11.33203125" customWidth="1"/>
    <col min="8" max="8" width="15.109375" customWidth="1"/>
    <col min="9" max="9" width="4.21875" customWidth="1"/>
    <col min="10" max="10" width="13.109375" customWidth="1"/>
    <col min="11" max="11" width="15.109375" customWidth="1"/>
  </cols>
  <sheetData>
    <row r="2" spans="1:6" ht="15.75" customHeight="1">
      <c r="B2" t="s">
        <v>10</v>
      </c>
      <c r="C2" s="186" t="s">
        <v>32</v>
      </c>
      <c r="D2" s="186"/>
      <c r="E2" s="186"/>
      <c r="F2" s="185"/>
    </row>
    <row r="3" spans="1:6" ht="15.75" customHeight="1">
      <c r="B3" t="s">
        <v>12</v>
      </c>
      <c r="C3" s="187">
        <v>112010004</v>
      </c>
      <c r="D3" s="187"/>
      <c r="E3" s="187"/>
      <c r="F3" s="187"/>
    </row>
    <row r="4" spans="1:6" ht="15.75" customHeight="1">
      <c r="B4" t="s">
        <v>13</v>
      </c>
      <c r="C4" s="185" t="s">
        <v>37</v>
      </c>
      <c r="D4" s="185"/>
      <c r="E4" s="185"/>
      <c r="F4" s="185" t="e">
        <f>VLOOKUP(F6,#REF!,2,0)</f>
        <v>#REF!</v>
      </c>
    </row>
    <row r="5" spans="1:6" ht="15.75" customHeight="1">
      <c r="B5" t="s">
        <v>14</v>
      </c>
      <c r="C5" s="183">
        <v>44196</v>
      </c>
      <c r="D5" s="183"/>
      <c r="E5" s="183"/>
      <c r="F5" s="87"/>
    </row>
    <row r="7" spans="1:6" ht="15.75" customHeight="1" thickBot="1"/>
    <row r="8" spans="1:6" ht="15.75" customHeight="1" thickBot="1">
      <c r="B8" s="8" t="s">
        <v>15</v>
      </c>
      <c r="C8" s="8" t="s">
        <v>16</v>
      </c>
      <c r="D8" s="8" t="s">
        <v>65</v>
      </c>
      <c r="E8" s="9" t="s">
        <v>70</v>
      </c>
      <c r="F8" s="9" t="s">
        <v>18</v>
      </c>
    </row>
    <row r="9" spans="1:6" ht="15.75" customHeight="1">
      <c r="B9" s="3">
        <v>43830</v>
      </c>
      <c r="C9" s="40" t="s">
        <v>182</v>
      </c>
      <c r="D9" s="7"/>
      <c r="E9" s="2"/>
      <c r="F9" s="2">
        <v>4465.12</v>
      </c>
    </row>
    <row r="10" spans="1:6" ht="15.75" customHeight="1">
      <c r="B10" s="3">
        <v>43705</v>
      </c>
      <c r="C10" s="164" t="s">
        <v>194</v>
      </c>
      <c r="D10" s="7"/>
      <c r="E10" s="2"/>
      <c r="F10" s="2">
        <f>F9+D10+E10</f>
        <v>4465.12</v>
      </c>
    </row>
    <row r="11" spans="1:6" s="132" customFormat="1" ht="15.75" customHeight="1">
      <c r="B11" s="3">
        <v>43749</v>
      </c>
      <c r="C11" s="164" t="s">
        <v>197</v>
      </c>
      <c r="D11" s="7"/>
      <c r="E11" s="2"/>
      <c r="F11" s="2">
        <f t="shared" ref="F11:F37" si="0">F10+D11+E11</f>
        <v>4465.12</v>
      </c>
    </row>
    <row r="12" spans="1:6" ht="15.75" customHeight="1">
      <c r="B12" s="3">
        <v>43832</v>
      </c>
      <c r="C12" s="40" t="s">
        <v>195</v>
      </c>
      <c r="D12" s="7"/>
      <c r="E12" s="2">
        <v>-753.13</v>
      </c>
      <c r="F12" s="2">
        <f t="shared" si="0"/>
        <v>3711.99</v>
      </c>
    </row>
    <row r="13" spans="1:6" ht="15.75" customHeight="1">
      <c r="B13" s="3">
        <v>43832</v>
      </c>
      <c r="C13" s="40" t="s">
        <v>196</v>
      </c>
      <c r="D13" s="7"/>
      <c r="E13" s="2">
        <v>-753.13</v>
      </c>
      <c r="F13" s="2">
        <f t="shared" si="0"/>
        <v>2958.8599999999997</v>
      </c>
    </row>
    <row r="14" spans="1:6" ht="15.75" customHeight="1">
      <c r="B14" s="3">
        <v>43832</v>
      </c>
      <c r="C14" s="40" t="s">
        <v>198</v>
      </c>
      <c r="D14" s="7"/>
      <c r="E14" s="2">
        <v>-753.13</v>
      </c>
      <c r="F14" s="2">
        <f t="shared" si="0"/>
        <v>2205.7299999999996</v>
      </c>
    </row>
    <row r="15" spans="1:6" ht="15.75" customHeight="1">
      <c r="B15" s="91">
        <v>43832</v>
      </c>
      <c r="C15" s="40" t="s">
        <v>199</v>
      </c>
      <c r="D15" s="7"/>
      <c r="E15" s="2">
        <v>-753.13</v>
      </c>
      <c r="F15" s="2">
        <f t="shared" si="0"/>
        <v>1452.5999999999995</v>
      </c>
    </row>
    <row r="16" spans="1:6" s="90" customFormat="1" ht="15.75" customHeight="1">
      <c r="A16" s="132"/>
      <c r="B16" s="3">
        <v>43839</v>
      </c>
      <c r="C16" s="40" t="s">
        <v>200</v>
      </c>
      <c r="D16" s="7"/>
      <c r="E16" s="78">
        <v>-780.1</v>
      </c>
      <c r="F16" s="147">
        <f t="shared" si="0"/>
        <v>672.49999999999943</v>
      </c>
    </row>
    <row r="17" spans="1:6" ht="15.75" customHeight="1">
      <c r="A17" s="1"/>
      <c r="B17" s="3">
        <v>43998</v>
      </c>
      <c r="C17" s="40" t="s">
        <v>297</v>
      </c>
      <c r="D17" s="77"/>
      <c r="E17" s="78"/>
      <c r="F17" s="2">
        <f t="shared" si="0"/>
        <v>672.49999999999943</v>
      </c>
    </row>
    <row r="18" spans="1:6" ht="15.75" customHeight="1">
      <c r="B18" s="3">
        <v>44042</v>
      </c>
      <c r="C18" s="40" t="s">
        <v>334</v>
      </c>
      <c r="D18" s="77">
        <v>158.11000000000001</v>
      </c>
      <c r="E18" s="2"/>
      <c r="F18" s="2">
        <f t="shared" si="0"/>
        <v>830.60999999999945</v>
      </c>
    </row>
    <row r="19" spans="1:6" ht="15.75" customHeight="1">
      <c r="B19" s="3">
        <v>44111</v>
      </c>
      <c r="C19" s="40" t="s">
        <v>297</v>
      </c>
      <c r="D19" s="77"/>
      <c r="E19" s="2"/>
      <c r="F19" s="2">
        <f t="shared" si="0"/>
        <v>830.60999999999945</v>
      </c>
    </row>
    <row r="20" spans="1:6" ht="16.5" customHeight="1">
      <c r="B20" s="3"/>
      <c r="C20" s="40"/>
      <c r="D20" s="77"/>
      <c r="E20" s="2"/>
      <c r="F20" s="2">
        <f t="shared" ref="F20:F33" si="1">F19+D20+E20</f>
        <v>830.60999999999945</v>
      </c>
    </row>
    <row r="21" spans="1:6" ht="16.5" customHeight="1">
      <c r="B21" s="3"/>
      <c r="C21" s="40"/>
      <c r="D21" s="77"/>
      <c r="E21" s="2"/>
      <c r="F21" s="2">
        <f t="shared" si="1"/>
        <v>830.60999999999945</v>
      </c>
    </row>
    <row r="22" spans="1:6" ht="16.5" customHeight="1">
      <c r="B22" s="3"/>
      <c r="C22" s="40"/>
      <c r="D22" s="77"/>
      <c r="E22" s="2"/>
      <c r="F22" s="2">
        <f t="shared" si="1"/>
        <v>830.60999999999945</v>
      </c>
    </row>
    <row r="23" spans="1:6" ht="16.5" customHeight="1">
      <c r="B23" s="3"/>
      <c r="C23" s="40"/>
      <c r="D23" s="7"/>
      <c r="E23" s="2"/>
      <c r="F23" s="2">
        <f t="shared" si="1"/>
        <v>830.60999999999945</v>
      </c>
    </row>
    <row r="24" spans="1:6" s="153" customFormat="1" ht="16.5" customHeight="1">
      <c r="B24" s="3"/>
      <c r="C24" s="40"/>
      <c r="D24" s="7"/>
      <c r="E24" s="2"/>
      <c r="F24" s="2">
        <f t="shared" si="1"/>
        <v>830.60999999999945</v>
      </c>
    </row>
    <row r="25" spans="1:6" s="153" customFormat="1" ht="16.5" customHeight="1">
      <c r="B25" s="3"/>
      <c r="C25" s="40"/>
      <c r="D25" s="7"/>
      <c r="E25" s="2"/>
      <c r="F25" s="2">
        <f t="shared" si="1"/>
        <v>830.60999999999945</v>
      </c>
    </row>
    <row r="26" spans="1:6" s="153" customFormat="1" ht="16.5" customHeight="1">
      <c r="B26" s="3"/>
      <c r="C26" s="40"/>
      <c r="D26" s="7"/>
      <c r="E26" s="2"/>
      <c r="F26" s="2">
        <f t="shared" si="1"/>
        <v>830.60999999999945</v>
      </c>
    </row>
    <row r="27" spans="1:6" s="153" customFormat="1" ht="16.5" customHeight="1">
      <c r="B27" s="3"/>
      <c r="C27" s="40"/>
      <c r="D27" s="7"/>
      <c r="E27" s="2"/>
      <c r="F27" s="2">
        <f t="shared" si="1"/>
        <v>830.60999999999945</v>
      </c>
    </row>
    <row r="28" spans="1:6" s="153" customFormat="1" ht="16.5" customHeight="1">
      <c r="B28" s="3"/>
      <c r="C28" s="40"/>
      <c r="D28" s="77"/>
      <c r="E28" s="2"/>
      <c r="F28" s="2">
        <f t="shared" si="1"/>
        <v>830.60999999999945</v>
      </c>
    </row>
    <row r="29" spans="1:6" s="153" customFormat="1" ht="16.5" customHeight="1">
      <c r="B29" s="3"/>
      <c r="C29" s="40"/>
      <c r="D29" s="77"/>
      <c r="E29" s="2"/>
      <c r="F29" s="2">
        <f t="shared" si="1"/>
        <v>830.60999999999945</v>
      </c>
    </row>
    <row r="30" spans="1:6" s="153" customFormat="1" ht="16.5" customHeight="1">
      <c r="B30" s="3"/>
      <c r="C30" s="40"/>
      <c r="D30" s="77"/>
      <c r="E30" s="2"/>
      <c r="F30" s="2">
        <f t="shared" si="1"/>
        <v>830.60999999999945</v>
      </c>
    </row>
    <row r="31" spans="1:6" ht="15.75" customHeight="1">
      <c r="B31" s="3"/>
      <c r="C31" s="40"/>
      <c r="D31" s="77"/>
      <c r="E31" s="2"/>
      <c r="F31" s="2">
        <f t="shared" si="1"/>
        <v>830.60999999999945</v>
      </c>
    </row>
    <row r="32" spans="1:6" ht="15.75" customHeight="1">
      <c r="B32" s="3"/>
      <c r="C32" s="40"/>
      <c r="D32" s="7"/>
      <c r="E32" s="2"/>
      <c r="F32" s="2">
        <f t="shared" si="1"/>
        <v>830.60999999999945</v>
      </c>
    </row>
    <row r="33" spans="2:6" ht="15.75" customHeight="1">
      <c r="B33" s="91"/>
      <c r="C33" s="136"/>
      <c r="D33" s="77"/>
      <c r="E33" s="2"/>
      <c r="F33" s="2">
        <f t="shared" si="1"/>
        <v>830.60999999999945</v>
      </c>
    </row>
    <row r="34" spans="2:6" ht="15.75" customHeight="1">
      <c r="B34" s="3"/>
      <c r="C34" s="40"/>
      <c r="D34" s="7"/>
      <c r="E34" s="2"/>
      <c r="F34" s="2">
        <f t="shared" si="0"/>
        <v>830.60999999999945</v>
      </c>
    </row>
    <row r="35" spans="2:6" ht="15.75" customHeight="1">
      <c r="B35" s="3"/>
      <c r="C35" s="40"/>
      <c r="D35" s="7"/>
      <c r="E35" s="2"/>
      <c r="F35" s="2">
        <f t="shared" si="0"/>
        <v>830.60999999999945</v>
      </c>
    </row>
    <row r="36" spans="2:6" ht="15.75" customHeight="1" thickBot="1">
      <c r="B36" s="3"/>
      <c r="C36" s="40"/>
      <c r="D36" s="7"/>
      <c r="E36" s="2"/>
      <c r="F36" s="2">
        <f t="shared" si="0"/>
        <v>830.60999999999945</v>
      </c>
    </row>
    <row r="37" spans="2:6" ht="15.75" customHeight="1" thickBot="1">
      <c r="B37" s="4"/>
      <c r="C37" s="12" t="s">
        <v>19</v>
      </c>
      <c r="D37" s="12"/>
      <c r="E37" s="65"/>
      <c r="F37" s="14">
        <f t="shared" si="0"/>
        <v>830.60999999999945</v>
      </c>
    </row>
    <row r="38" spans="2:6" ht="15.75" customHeight="1">
      <c r="F38" s="1"/>
    </row>
    <row r="39" spans="2:6" ht="15.75" customHeight="1">
      <c r="F39" s="1"/>
    </row>
    <row r="40" spans="2:6" ht="15.75" customHeight="1">
      <c r="F40" s="1"/>
    </row>
    <row r="43" spans="2:6" ht="15"/>
    <row r="45" spans="2:6" ht="15"/>
  </sheetData>
  <sheetProtection selectLockedCells="1"/>
  <sortState xmlns:xlrd2="http://schemas.microsoft.com/office/spreadsheetml/2017/richdata2" ref="A20:I33">
    <sortCondition ref="B20:B33"/>
  </sortState>
  <mergeCells count="3">
    <mergeCell ref="C2:F2"/>
    <mergeCell ref="C3:F3"/>
    <mergeCell ref="C4:F4"/>
  </mergeCells>
  <printOptions horizontalCentered="1"/>
  <pageMargins left="0.43307086614173229" right="0.43307086614173229" top="1.299212598425197" bottom="0.74803149606299213" header="0.51181102362204722" footer="0.31496062992125984"/>
  <pageSetup paperSize="9" scale="70" orientation="portrait" r:id="rId1"/>
  <headerFooter alignWithMargins="0">
    <oddHeader>&amp;L&amp;G&amp;C&amp;"Calibri,Negrito"
CONCILIAÇÃO CONTÁBIL&amp;R&amp;10[inserir logo aqui]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11BD1-FC50-49CB-A58D-CD539A93DC17}">
  <sheetPr>
    <tabColor theme="8" tint="0.79998168889431442"/>
  </sheetPr>
  <dimension ref="B2:F31"/>
  <sheetViews>
    <sheetView workbookViewId="0">
      <selection activeCell="E17" sqref="E17"/>
    </sheetView>
  </sheetViews>
  <sheetFormatPr defaultRowHeight="15"/>
  <cols>
    <col min="1" max="1" width="2.77734375" customWidth="1"/>
    <col min="2" max="2" width="14.109375" bestFit="1" customWidth="1"/>
    <col min="3" max="3" width="48" bestFit="1" customWidth="1"/>
  </cols>
  <sheetData>
    <row r="2" spans="2:6">
      <c r="B2" s="99" t="s">
        <v>10</v>
      </c>
      <c r="C2" s="186" t="s">
        <v>32</v>
      </c>
      <c r="D2" s="186"/>
      <c r="E2" s="186"/>
      <c r="F2" s="185"/>
    </row>
    <row r="3" spans="2:6">
      <c r="B3" s="99" t="s">
        <v>12</v>
      </c>
      <c r="C3" s="187">
        <v>112010005</v>
      </c>
      <c r="D3" s="187"/>
      <c r="E3" s="187"/>
      <c r="F3" s="187"/>
    </row>
    <row r="4" spans="2:6">
      <c r="B4" s="99" t="s">
        <v>13</v>
      </c>
      <c r="C4" s="185" t="s">
        <v>104</v>
      </c>
      <c r="D4" s="185"/>
      <c r="E4" s="185"/>
      <c r="F4" s="185" t="e">
        <f>VLOOKUP(F6,#REF!,2,0)</f>
        <v>#REF!</v>
      </c>
    </row>
    <row r="5" spans="2:6">
      <c r="B5" s="99" t="s">
        <v>14</v>
      </c>
      <c r="C5" s="183">
        <v>44196</v>
      </c>
      <c r="D5" s="183"/>
      <c r="E5" s="183"/>
      <c r="F5" s="87"/>
    </row>
    <row r="6" spans="2:6">
      <c r="B6" s="99"/>
      <c r="C6" s="99"/>
      <c r="D6" s="99"/>
      <c r="E6" s="99"/>
      <c r="F6" s="99"/>
    </row>
    <row r="7" spans="2:6" ht="15.75" thickBot="1">
      <c r="B7" s="99"/>
      <c r="C7" s="99"/>
      <c r="D7" s="99"/>
      <c r="E7" s="99"/>
      <c r="F7" s="99"/>
    </row>
    <row r="8" spans="2:6" ht="15.75" thickBot="1">
      <c r="B8" s="8" t="s">
        <v>15</v>
      </c>
      <c r="C8" s="8" t="s">
        <v>16</v>
      </c>
      <c r="D8" s="8" t="s">
        <v>65</v>
      </c>
      <c r="E8" s="9" t="s">
        <v>70</v>
      </c>
      <c r="F8" s="9" t="s">
        <v>18</v>
      </c>
    </row>
    <row r="9" spans="2:6">
      <c r="B9" s="3">
        <v>43830</v>
      </c>
      <c r="C9" s="40" t="s">
        <v>182</v>
      </c>
      <c r="D9" s="7"/>
      <c r="E9" s="2"/>
      <c r="F9" s="2">
        <v>258.04000000000002</v>
      </c>
    </row>
    <row r="10" spans="2:6">
      <c r="B10" s="3">
        <v>43889</v>
      </c>
      <c r="C10" s="40" t="s">
        <v>414</v>
      </c>
      <c r="D10" s="7"/>
      <c r="E10" s="2">
        <v>-37.85</v>
      </c>
      <c r="F10" s="2">
        <f>F9+D10+E10</f>
        <v>220.19000000000003</v>
      </c>
    </row>
    <row r="11" spans="2:6">
      <c r="B11" s="3">
        <v>43894</v>
      </c>
      <c r="C11" s="40" t="s">
        <v>259</v>
      </c>
      <c r="D11" s="7">
        <v>1320</v>
      </c>
      <c r="E11" s="2"/>
      <c r="F11" s="2">
        <f t="shared" ref="F11:F21" si="0">F10+D11+E11</f>
        <v>1540.19</v>
      </c>
    </row>
    <row r="12" spans="2:6">
      <c r="B12" s="3">
        <v>43921</v>
      </c>
      <c r="C12" s="40" t="s">
        <v>414</v>
      </c>
      <c r="D12" s="7"/>
      <c r="E12" s="2">
        <v>-117.68</v>
      </c>
      <c r="F12" s="2">
        <f t="shared" si="0"/>
        <v>1422.51</v>
      </c>
    </row>
    <row r="13" spans="2:6">
      <c r="B13" s="3">
        <v>44012</v>
      </c>
      <c r="C13" s="40" t="s">
        <v>414</v>
      </c>
      <c r="D13" s="7"/>
      <c r="E13" s="2">
        <v>-50.88</v>
      </c>
      <c r="F13" s="2">
        <f t="shared" si="0"/>
        <v>1371.6299999999999</v>
      </c>
    </row>
    <row r="14" spans="2:6">
      <c r="B14" s="3">
        <v>44043</v>
      </c>
      <c r="C14" s="40" t="s">
        <v>414</v>
      </c>
      <c r="D14" s="7"/>
      <c r="E14" s="2">
        <v>-42</v>
      </c>
      <c r="F14" s="2">
        <f t="shared" si="0"/>
        <v>1329.6299999999999</v>
      </c>
    </row>
    <row r="15" spans="2:6">
      <c r="B15" s="3">
        <v>44135</v>
      </c>
      <c r="C15" s="40" t="s">
        <v>414</v>
      </c>
      <c r="D15" s="7"/>
      <c r="E15" s="2">
        <v>-25.7</v>
      </c>
      <c r="F15" s="2">
        <f t="shared" si="0"/>
        <v>1303.9299999999998</v>
      </c>
    </row>
    <row r="16" spans="2:6">
      <c r="B16" s="3">
        <v>44165</v>
      </c>
      <c r="C16" s="40" t="s">
        <v>414</v>
      </c>
      <c r="D16" s="7"/>
      <c r="E16" s="2">
        <v>-119.65</v>
      </c>
      <c r="F16" s="2">
        <f t="shared" si="0"/>
        <v>1184.2799999999997</v>
      </c>
    </row>
    <row r="17" spans="2:6">
      <c r="B17" s="91">
        <v>44196</v>
      </c>
      <c r="C17" s="40" t="s">
        <v>414</v>
      </c>
      <c r="D17" s="77"/>
      <c r="E17" s="78">
        <v>-906.72</v>
      </c>
      <c r="F17" s="2">
        <f t="shared" si="0"/>
        <v>277.55999999999972</v>
      </c>
    </row>
    <row r="18" spans="2:6">
      <c r="B18" s="3">
        <v>44196</v>
      </c>
      <c r="C18" s="40" t="s">
        <v>452</v>
      </c>
      <c r="D18" s="7"/>
      <c r="E18" s="2">
        <v>-277.56</v>
      </c>
      <c r="F18" s="2">
        <f t="shared" si="0"/>
        <v>0</v>
      </c>
    </row>
    <row r="19" spans="2:6">
      <c r="B19" s="3"/>
      <c r="C19" s="40"/>
      <c r="D19" s="7"/>
      <c r="E19" s="2"/>
      <c r="F19" s="2">
        <f t="shared" si="0"/>
        <v>0</v>
      </c>
    </row>
    <row r="20" spans="2:6">
      <c r="B20" s="3"/>
      <c r="C20" s="40"/>
      <c r="D20" s="7"/>
      <c r="E20" s="2"/>
      <c r="F20" s="2">
        <f t="shared" si="0"/>
        <v>0</v>
      </c>
    </row>
    <row r="21" spans="2:6">
      <c r="B21" s="3"/>
      <c r="C21" s="40"/>
      <c r="D21" s="7"/>
      <c r="E21" s="2"/>
      <c r="F21" s="2">
        <f t="shared" si="0"/>
        <v>0</v>
      </c>
    </row>
    <row r="22" spans="2:6">
      <c r="B22" s="3"/>
      <c r="C22" s="40"/>
      <c r="D22" s="7"/>
      <c r="E22" s="2"/>
      <c r="F22" s="2">
        <f>F21+D22+E22</f>
        <v>0</v>
      </c>
    </row>
    <row r="23" spans="2:6">
      <c r="B23" s="3"/>
      <c r="C23" s="40"/>
      <c r="D23" s="7"/>
      <c r="E23" s="2"/>
      <c r="F23" s="2">
        <f t="shared" ref="F23:F30" si="1">F22+D23+E23</f>
        <v>0</v>
      </c>
    </row>
    <row r="24" spans="2:6">
      <c r="B24" s="3"/>
      <c r="C24" s="40"/>
      <c r="D24" s="7"/>
      <c r="E24" s="2"/>
      <c r="F24" s="2">
        <f t="shared" si="1"/>
        <v>0</v>
      </c>
    </row>
    <row r="25" spans="2:6">
      <c r="B25" s="3"/>
      <c r="C25" s="40"/>
      <c r="D25" s="7"/>
      <c r="E25" s="2"/>
      <c r="F25" s="2">
        <f t="shared" si="1"/>
        <v>0</v>
      </c>
    </row>
    <row r="26" spans="2:6">
      <c r="B26" s="3"/>
      <c r="C26" s="40"/>
      <c r="D26" s="7"/>
      <c r="E26" s="2"/>
      <c r="F26" s="2">
        <f t="shared" si="1"/>
        <v>0</v>
      </c>
    </row>
    <row r="27" spans="2:6">
      <c r="B27" s="3"/>
      <c r="C27" s="40"/>
      <c r="D27" s="7"/>
      <c r="E27" s="2"/>
      <c r="F27" s="2">
        <f t="shared" si="1"/>
        <v>0</v>
      </c>
    </row>
    <row r="28" spans="2:6">
      <c r="B28" s="3"/>
      <c r="C28" s="40"/>
      <c r="D28" s="7"/>
      <c r="E28" s="2"/>
      <c r="F28" s="2">
        <f t="shared" si="1"/>
        <v>0</v>
      </c>
    </row>
    <row r="29" spans="2:6">
      <c r="B29" s="3"/>
      <c r="C29" s="40"/>
      <c r="D29" s="7"/>
      <c r="E29" s="2"/>
      <c r="F29" s="2">
        <f t="shared" si="1"/>
        <v>0</v>
      </c>
    </row>
    <row r="30" spans="2:6" ht="15.75" thickBot="1">
      <c r="B30" s="3"/>
      <c r="C30" s="40"/>
      <c r="D30" s="7"/>
      <c r="E30" s="2"/>
      <c r="F30" s="2">
        <f t="shared" si="1"/>
        <v>0</v>
      </c>
    </row>
    <row r="31" spans="2:6" ht="16.5" thickBot="1">
      <c r="B31" s="4"/>
      <c r="C31" s="12" t="s">
        <v>19</v>
      </c>
      <c r="D31" s="12"/>
      <c r="E31" s="65"/>
      <c r="F31" s="41">
        <f>F30</f>
        <v>0</v>
      </c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48585-FD32-49CA-8DBB-9578E97A65ED}">
  <sheetPr>
    <tabColor theme="8" tint="0.79998168889431442"/>
  </sheetPr>
  <dimension ref="B2:F31"/>
  <sheetViews>
    <sheetView workbookViewId="0">
      <selection activeCell="C29" sqref="C29"/>
    </sheetView>
  </sheetViews>
  <sheetFormatPr defaultRowHeight="15"/>
  <cols>
    <col min="1" max="1" width="2.77734375" style="103" customWidth="1"/>
    <col min="2" max="2" width="14.109375" style="103" bestFit="1" customWidth="1"/>
    <col min="3" max="3" width="48" style="103" bestFit="1" customWidth="1"/>
    <col min="4" max="16384" width="8.88671875" style="103"/>
  </cols>
  <sheetData>
    <row r="2" spans="2:6">
      <c r="B2" s="103" t="s">
        <v>10</v>
      </c>
      <c r="C2" s="186" t="s">
        <v>32</v>
      </c>
      <c r="D2" s="186"/>
      <c r="E2" s="186"/>
      <c r="F2" s="185"/>
    </row>
    <row r="3" spans="2:6">
      <c r="B3" s="103" t="s">
        <v>12</v>
      </c>
      <c r="C3" s="187">
        <v>112010006</v>
      </c>
      <c r="D3" s="187"/>
      <c r="E3" s="187"/>
      <c r="F3" s="187"/>
    </row>
    <row r="4" spans="2:6">
      <c r="B4" s="103" t="s">
        <v>13</v>
      </c>
      <c r="C4" s="186" t="s">
        <v>106</v>
      </c>
      <c r="D4" s="185"/>
      <c r="E4" s="185"/>
      <c r="F4" s="185" t="e">
        <f>VLOOKUP(F6,#REF!,2,0)</f>
        <v>#REF!</v>
      </c>
    </row>
    <row r="5" spans="2:6">
      <c r="B5" s="103" t="s">
        <v>14</v>
      </c>
      <c r="C5" s="183">
        <v>44196</v>
      </c>
      <c r="D5" s="183"/>
      <c r="E5" s="183"/>
      <c r="F5" s="87"/>
    </row>
    <row r="7" spans="2:6" ht="15.75" thickBot="1"/>
    <row r="8" spans="2:6" ht="15.75" thickBot="1">
      <c r="B8" s="8" t="s">
        <v>15</v>
      </c>
      <c r="C8" s="8" t="s">
        <v>16</v>
      </c>
      <c r="D8" s="8" t="s">
        <v>65</v>
      </c>
      <c r="E8" s="9" t="s">
        <v>70</v>
      </c>
      <c r="F8" s="9" t="s">
        <v>18</v>
      </c>
    </row>
    <row r="9" spans="2:6">
      <c r="B9" s="3">
        <v>43830</v>
      </c>
      <c r="C9" s="40" t="s">
        <v>201</v>
      </c>
      <c r="D9" s="7"/>
      <c r="E9" s="2"/>
      <c r="F9" s="2">
        <v>2182.66</v>
      </c>
    </row>
    <row r="10" spans="2:6">
      <c r="B10" s="3">
        <v>43861</v>
      </c>
      <c r="C10" s="40" t="s">
        <v>107</v>
      </c>
      <c r="D10" s="7"/>
      <c r="E10" s="2">
        <v>-1149.3900000000001</v>
      </c>
      <c r="F10" s="2">
        <f>F9+D10+E10</f>
        <v>1033.2699999999998</v>
      </c>
    </row>
    <row r="11" spans="2:6">
      <c r="B11" s="3">
        <v>43889</v>
      </c>
      <c r="C11" s="40" t="s">
        <v>107</v>
      </c>
      <c r="D11" s="7"/>
      <c r="E11" s="2">
        <v>-616.45000000000005</v>
      </c>
      <c r="F11" s="2">
        <f t="shared" ref="F11:F21" si="0">F10+D11+E11</f>
        <v>416.81999999999971</v>
      </c>
    </row>
    <row r="12" spans="2:6">
      <c r="B12" s="3">
        <v>43921</v>
      </c>
      <c r="C12" s="40" t="s">
        <v>107</v>
      </c>
      <c r="D12" s="7"/>
      <c r="E12" s="2">
        <v>-1336.17</v>
      </c>
      <c r="F12" s="2">
        <f t="shared" si="0"/>
        <v>-919.35000000000036</v>
      </c>
    </row>
    <row r="13" spans="2:6">
      <c r="B13" s="3">
        <v>43921</v>
      </c>
      <c r="C13" s="40" t="s">
        <v>260</v>
      </c>
      <c r="D13" s="7">
        <v>2000</v>
      </c>
      <c r="E13" s="2"/>
      <c r="F13" s="2">
        <f t="shared" si="0"/>
        <v>1080.6499999999996</v>
      </c>
    </row>
    <row r="14" spans="2:6">
      <c r="B14" s="3">
        <v>43951</v>
      </c>
      <c r="C14" s="40" t="s">
        <v>107</v>
      </c>
      <c r="D14" s="7"/>
      <c r="E14" s="2">
        <v>-99.33</v>
      </c>
      <c r="F14" s="2">
        <f t="shared" si="0"/>
        <v>981.3199999999996</v>
      </c>
    </row>
    <row r="15" spans="2:6">
      <c r="B15" s="3">
        <v>43982</v>
      </c>
      <c r="C15" s="40" t="s">
        <v>107</v>
      </c>
      <c r="D15" s="7"/>
      <c r="E15" s="2">
        <v>-9.99</v>
      </c>
      <c r="F15" s="2">
        <f t="shared" si="0"/>
        <v>971.32999999999959</v>
      </c>
    </row>
    <row r="16" spans="2:6">
      <c r="B16" s="3">
        <v>44012</v>
      </c>
      <c r="C16" s="40" t="s">
        <v>260</v>
      </c>
      <c r="D16" s="7">
        <v>1000</v>
      </c>
      <c r="E16" s="2"/>
      <c r="F16" s="2">
        <f t="shared" si="0"/>
        <v>1971.3299999999995</v>
      </c>
    </row>
    <row r="17" spans="2:6">
      <c r="B17" s="91">
        <v>44012</v>
      </c>
      <c r="C17" s="40" t="s">
        <v>107</v>
      </c>
      <c r="D17" s="77"/>
      <c r="E17" s="78">
        <v>-756.66</v>
      </c>
      <c r="F17" s="2">
        <f t="shared" si="0"/>
        <v>1214.6699999999996</v>
      </c>
    </row>
    <row r="18" spans="2:6">
      <c r="B18" s="3">
        <v>44043</v>
      </c>
      <c r="C18" s="40" t="s">
        <v>107</v>
      </c>
      <c r="D18" s="7"/>
      <c r="E18" s="2">
        <v>-85.64</v>
      </c>
      <c r="F18" s="2">
        <f t="shared" si="0"/>
        <v>1129.0299999999995</v>
      </c>
    </row>
    <row r="19" spans="2:6">
      <c r="B19" s="3">
        <v>44074</v>
      </c>
      <c r="C19" s="40" t="s">
        <v>107</v>
      </c>
      <c r="D19" s="7"/>
      <c r="E19" s="2">
        <v>-16.98</v>
      </c>
      <c r="F19" s="2">
        <f t="shared" si="0"/>
        <v>1112.0499999999995</v>
      </c>
    </row>
    <row r="20" spans="2:6">
      <c r="B20" s="3">
        <v>44104</v>
      </c>
      <c r="C20" s="40" t="s">
        <v>107</v>
      </c>
      <c r="D20" s="7"/>
      <c r="E20" s="2">
        <v>-380.98</v>
      </c>
      <c r="F20" s="2">
        <f t="shared" si="0"/>
        <v>731.06999999999948</v>
      </c>
    </row>
    <row r="21" spans="2:6">
      <c r="B21" s="3">
        <v>44134</v>
      </c>
      <c r="C21" s="40" t="s">
        <v>107</v>
      </c>
      <c r="D21" s="7"/>
      <c r="E21" s="2">
        <v>-710.5</v>
      </c>
      <c r="F21" s="2">
        <f t="shared" si="0"/>
        <v>20.569999999999482</v>
      </c>
    </row>
    <row r="22" spans="2:6">
      <c r="B22" s="3">
        <v>44141</v>
      </c>
      <c r="C22" s="40" t="s">
        <v>107</v>
      </c>
      <c r="D22" s="7"/>
      <c r="E22" s="2">
        <v>-16.98</v>
      </c>
      <c r="F22" s="2">
        <f>F21+D22+E22</f>
        <v>3.5899999999994812</v>
      </c>
    </row>
    <row r="23" spans="2:6">
      <c r="B23" s="3"/>
      <c r="C23" s="40"/>
      <c r="D23" s="7"/>
      <c r="E23" s="2"/>
      <c r="F23" s="2">
        <f t="shared" ref="F23:F30" si="1">F22+D23+E23</f>
        <v>3.5899999999994812</v>
      </c>
    </row>
    <row r="24" spans="2:6">
      <c r="B24" s="3"/>
      <c r="C24" s="40"/>
      <c r="D24" s="7"/>
      <c r="E24" s="2"/>
      <c r="F24" s="2">
        <f t="shared" si="1"/>
        <v>3.5899999999994812</v>
      </c>
    </row>
    <row r="25" spans="2:6">
      <c r="B25" s="3"/>
      <c r="C25" s="40"/>
      <c r="D25" s="7"/>
      <c r="E25" s="2"/>
      <c r="F25" s="2">
        <f t="shared" si="1"/>
        <v>3.5899999999994812</v>
      </c>
    </row>
    <row r="26" spans="2:6">
      <c r="B26" s="3"/>
      <c r="C26" s="40"/>
      <c r="D26" s="7"/>
      <c r="E26" s="2"/>
      <c r="F26" s="2">
        <f t="shared" si="1"/>
        <v>3.5899999999994812</v>
      </c>
    </row>
    <row r="27" spans="2:6">
      <c r="B27" s="3"/>
      <c r="C27" s="40"/>
      <c r="D27" s="7"/>
      <c r="E27" s="2"/>
      <c r="F27" s="2">
        <f t="shared" si="1"/>
        <v>3.5899999999994812</v>
      </c>
    </row>
    <row r="28" spans="2:6">
      <c r="B28" s="3"/>
      <c r="C28" s="40"/>
      <c r="D28" s="7"/>
      <c r="E28" s="2"/>
      <c r="F28" s="2">
        <f t="shared" si="1"/>
        <v>3.5899999999994812</v>
      </c>
    </row>
    <row r="29" spans="2:6">
      <c r="B29" s="3"/>
      <c r="C29" s="40"/>
      <c r="D29" s="7"/>
      <c r="E29" s="2"/>
      <c r="F29" s="2">
        <f t="shared" si="1"/>
        <v>3.5899999999994812</v>
      </c>
    </row>
    <row r="30" spans="2:6" ht="15.75" thickBot="1">
      <c r="B30" s="3"/>
      <c r="C30" s="40"/>
      <c r="D30" s="7"/>
      <c r="E30" s="2"/>
      <c r="F30" s="2">
        <f t="shared" si="1"/>
        <v>3.5899999999994812</v>
      </c>
    </row>
    <row r="31" spans="2:6" ht="16.5" thickBot="1">
      <c r="B31" s="4"/>
      <c r="C31" s="12" t="s">
        <v>19</v>
      </c>
      <c r="D31" s="12"/>
      <c r="E31" s="65"/>
      <c r="F31" s="41">
        <f>F30</f>
        <v>3.5899999999994812</v>
      </c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B2:F26"/>
  <sheetViews>
    <sheetView workbookViewId="0">
      <selection activeCell="F27" sqref="F27"/>
    </sheetView>
  </sheetViews>
  <sheetFormatPr defaultRowHeight="15"/>
  <cols>
    <col min="1" max="1" width="6.33203125" customWidth="1"/>
    <col min="2" max="2" width="14.33203125" customWidth="1"/>
    <col min="3" max="3" width="51.77734375" bestFit="1" customWidth="1"/>
  </cols>
  <sheetData>
    <row r="2" spans="2:6">
      <c r="B2" t="s">
        <v>10</v>
      </c>
      <c r="C2" s="186" t="s">
        <v>32</v>
      </c>
      <c r="D2" s="185"/>
      <c r="E2" s="185"/>
      <c r="F2" s="185"/>
    </row>
    <row r="3" spans="2:6">
      <c r="B3" t="s">
        <v>12</v>
      </c>
      <c r="C3" s="187">
        <v>112060001</v>
      </c>
      <c r="D3" s="187"/>
      <c r="E3" s="187"/>
      <c r="F3" s="187"/>
    </row>
    <row r="4" spans="2:6">
      <c r="B4" t="s">
        <v>13</v>
      </c>
      <c r="C4" s="185" t="s">
        <v>64</v>
      </c>
      <c r="D4" s="185" t="e">
        <f>VLOOKUP(D6,#REF!,2,0)</f>
        <v>#REF!</v>
      </c>
      <c r="E4" s="185"/>
      <c r="F4" s="185" t="e">
        <f>VLOOKUP(F6,#REF!,2,0)</f>
        <v>#REF!</v>
      </c>
    </row>
    <row r="5" spans="2:6">
      <c r="B5" t="s">
        <v>14</v>
      </c>
      <c r="C5" s="183">
        <v>44196</v>
      </c>
      <c r="D5" s="183"/>
      <c r="E5" s="183"/>
      <c r="F5" s="87"/>
    </row>
    <row r="7" spans="2:6" ht="15.75" thickBot="1"/>
    <row r="8" spans="2:6" ht="15.75" thickBot="1">
      <c r="B8" s="8" t="s">
        <v>15</v>
      </c>
      <c r="C8" s="8" t="s">
        <v>16</v>
      </c>
      <c r="D8" s="42" t="s">
        <v>65</v>
      </c>
      <c r="E8" s="43" t="s">
        <v>70</v>
      </c>
      <c r="F8" s="9" t="s">
        <v>18</v>
      </c>
    </row>
    <row r="9" spans="2:6">
      <c r="B9" s="3">
        <v>43830</v>
      </c>
      <c r="C9" s="40" t="s">
        <v>71</v>
      </c>
      <c r="D9" s="7"/>
      <c r="E9" s="2"/>
      <c r="F9" s="2">
        <v>274.07</v>
      </c>
    </row>
    <row r="10" spans="2:6" s="96" customFormat="1">
      <c r="B10" s="3">
        <v>43861</v>
      </c>
      <c r="C10" s="40" t="s">
        <v>71</v>
      </c>
      <c r="D10" s="7">
        <v>0.54</v>
      </c>
      <c r="E10" s="2"/>
      <c r="F10" s="2">
        <f>F9+D10-E10</f>
        <v>274.61</v>
      </c>
    </row>
    <row r="11" spans="2:6" s="96" customFormat="1">
      <c r="B11" s="3">
        <v>43889</v>
      </c>
      <c r="C11" s="40" t="s">
        <v>71</v>
      </c>
      <c r="D11" s="7">
        <v>42.68</v>
      </c>
      <c r="E11" s="2"/>
      <c r="F11" s="2">
        <f>F10+D11+E11</f>
        <v>317.29000000000002</v>
      </c>
    </row>
    <row r="12" spans="2:6" s="96" customFormat="1">
      <c r="B12" s="3">
        <v>43921</v>
      </c>
      <c r="C12" s="40" t="s">
        <v>71</v>
      </c>
      <c r="D12" s="7">
        <v>1.17</v>
      </c>
      <c r="E12" s="2"/>
      <c r="F12" s="2">
        <f t="shared" ref="F12:F19" si="0">F11+D12+E12</f>
        <v>318.46000000000004</v>
      </c>
    </row>
    <row r="13" spans="2:6" s="96" customFormat="1">
      <c r="B13" s="3">
        <v>43951</v>
      </c>
      <c r="C13" s="40" t="s">
        <v>71</v>
      </c>
      <c r="D13" s="7">
        <v>5.32</v>
      </c>
      <c r="E13" s="2"/>
      <c r="F13" s="2">
        <f t="shared" si="0"/>
        <v>323.78000000000003</v>
      </c>
    </row>
    <row r="14" spans="2:6" s="96" customFormat="1">
      <c r="B14" s="3">
        <v>43982</v>
      </c>
      <c r="C14" s="40" t="s">
        <v>71</v>
      </c>
      <c r="D14" s="7">
        <v>44.85</v>
      </c>
      <c r="E14" s="2"/>
      <c r="F14" s="2">
        <f t="shared" si="0"/>
        <v>368.63000000000005</v>
      </c>
    </row>
    <row r="15" spans="2:6" s="96" customFormat="1">
      <c r="B15" s="3">
        <v>44012</v>
      </c>
      <c r="C15" s="40" t="s">
        <v>71</v>
      </c>
      <c r="D15" s="7">
        <v>0.26</v>
      </c>
      <c r="E15" s="2"/>
      <c r="F15" s="2">
        <f t="shared" si="0"/>
        <v>368.89000000000004</v>
      </c>
    </row>
    <row r="16" spans="2:6" s="96" customFormat="1">
      <c r="B16" s="3">
        <v>44043</v>
      </c>
      <c r="C16" s="40" t="s">
        <v>71</v>
      </c>
      <c r="D16" s="7">
        <v>41.06</v>
      </c>
      <c r="E16" s="2"/>
      <c r="F16" s="2">
        <f t="shared" si="0"/>
        <v>409.95000000000005</v>
      </c>
    </row>
    <row r="17" spans="2:6" s="96" customFormat="1">
      <c r="B17" s="3">
        <v>44074</v>
      </c>
      <c r="C17" s="40" t="s">
        <v>71</v>
      </c>
      <c r="D17" s="7">
        <v>1.45</v>
      </c>
      <c r="E17" s="2"/>
      <c r="F17" s="2">
        <f t="shared" si="0"/>
        <v>411.40000000000003</v>
      </c>
    </row>
    <row r="18" spans="2:6" s="96" customFormat="1">
      <c r="B18" s="3">
        <v>44104</v>
      </c>
      <c r="C18" s="40" t="s">
        <v>71</v>
      </c>
      <c r="D18" s="7">
        <v>0.16</v>
      </c>
      <c r="E18" s="2"/>
      <c r="F18" s="2">
        <f t="shared" si="0"/>
        <v>411.56000000000006</v>
      </c>
    </row>
    <row r="19" spans="2:6" s="105" customFormat="1">
      <c r="B19" s="3">
        <v>44134</v>
      </c>
      <c r="C19" s="40" t="s">
        <v>71</v>
      </c>
      <c r="D19" s="7">
        <v>1.19</v>
      </c>
      <c r="E19" s="2"/>
      <c r="F19" s="2">
        <f t="shared" si="0"/>
        <v>412.75000000000006</v>
      </c>
    </row>
    <row r="20" spans="2:6" s="96" customFormat="1">
      <c r="B20" s="3">
        <v>44165</v>
      </c>
      <c r="C20" s="40" t="s">
        <v>71</v>
      </c>
      <c r="D20" s="7">
        <v>0.42</v>
      </c>
      <c r="E20" s="2"/>
      <c r="F20" s="2">
        <f t="shared" ref="F20:F24" si="1">F19+D20+E20</f>
        <v>413.17000000000007</v>
      </c>
    </row>
    <row r="21" spans="2:6">
      <c r="B21" s="3">
        <v>44196</v>
      </c>
      <c r="C21" s="40" t="s">
        <v>71</v>
      </c>
      <c r="D21" s="7">
        <v>12.43</v>
      </c>
      <c r="E21" s="2"/>
      <c r="F21" s="2">
        <f t="shared" si="1"/>
        <v>425.60000000000008</v>
      </c>
    </row>
    <row r="22" spans="2:6" s="184" customFormat="1">
      <c r="B22" s="3">
        <v>44196</v>
      </c>
      <c r="C22" s="40" t="s">
        <v>454</v>
      </c>
      <c r="D22" s="7"/>
      <c r="E22" s="2">
        <v>-2.86</v>
      </c>
      <c r="F22" s="2">
        <f t="shared" si="1"/>
        <v>422.74000000000007</v>
      </c>
    </row>
    <row r="23" spans="2:6" s="184" customFormat="1">
      <c r="B23" s="3">
        <v>44196</v>
      </c>
      <c r="C23" s="40" t="s">
        <v>455</v>
      </c>
      <c r="D23" s="7"/>
      <c r="E23" s="2">
        <v>-271.14</v>
      </c>
      <c r="F23" s="2">
        <f t="shared" si="1"/>
        <v>151.60000000000008</v>
      </c>
    </row>
    <row r="24" spans="2:6" s="184" customFormat="1">
      <c r="B24" s="3">
        <v>44196</v>
      </c>
      <c r="C24" s="40" t="s">
        <v>456</v>
      </c>
      <c r="D24" s="7"/>
      <c r="E24" s="2">
        <v>-151.6</v>
      </c>
      <c r="F24" s="2">
        <f t="shared" si="1"/>
        <v>0</v>
      </c>
    </row>
    <row r="25" spans="2:6" s="184" customFormat="1" ht="15.75" thickBot="1">
      <c r="B25" s="3"/>
      <c r="C25" s="40"/>
      <c r="D25" s="7"/>
      <c r="E25" s="2"/>
      <c r="F25" s="2"/>
    </row>
    <row r="26" spans="2:6" ht="16.5" thickBot="1">
      <c r="B26" s="4"/>
      <c r="C26" s="12" t="s">
        <v>19</v>
      </c>
      <c r="D26" s="13"/>
      <c r="E26" s="14"/>
      <c r="F26" s="41">
        <f>F24</f>
        <v>0</v>
      </c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  <pageSetup paperSize="9" scale="78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8" tint="0.79998168889431442"/>
    <pageSetUpPr fitToPage="1"/>
  </sheetPr>
  <dimension ref="B3:F17"/>
  <sheetViews>
    <sheetView showGridLines="0" workbookViewId="0">
      <selection activeCell="C6" sqref="C6"/>
    </sheetView>
  </sheetViews>
  <sheetFormatPr defaultRowHeight="15"/>
  <cols>
    <col min="1" max="1" width="5" customWidth="1"/>
    <col min="2" max="2" width="14.109375" bestFit="1" customWidth="1"/>
    <col min="3" max="3" width="63.109375" bestFit="1" customWidth="1"/>
  </cols>
  <sheetData>
    <row r="3" spans="2:6">
      <c r="B3" t="s">
        <v>10</v>
      </c>
      <c r="C3" s="186" t="s">
        <v>32</v>
      </c>
      <c r="D3" s="185"/>
      <c r="E3" s="185"/>
      <c r="F3" s="185"/>
    </row>
    <row r="4" spans="2:6">
      <c r="B4" t="s">
        <v>12</v>
      </c>
      <c r="C4" s="187">
        <v>112060002</v>
      </c>
      <c r="D4" s="187"/>
      <c r="E4" s="187"/>
      <c r="F4" s="187"/>
    </row>
    <row r="5" spans="2:6">
      <c r="B5" t="s">
        <v>13</v>
      </c>
      <c r="C5" s="186" t="s">
        <v>61</v>
      </c>
      <c r="D5" s="185" t="e">
        <f>VLOOKUP(D7,#REF!,2,0)</f>
        <v>#REF!</v>
      </c>
      <c r="E5" s="185"/>
      <c r="F5" s="185" t="e">
        <f>VLOOKUP(F7,#REF!,2,0)</f>
        <v>#REF!</v>
      </c>
    </row>
    <row r="6" spans="2:6">
      <c r="B6" t="s">
        <v>14</v>
      </c>
      <c r="C6" s="183">
        <v>44196</v>
      </c>
      <c r="D6" s="183"/>
      <c r="E6" s="183"/>
      <c r="F6" s="87"/>
    </row>
    <row r="8" spans="2:6" ht="15.75" thickBot="1"/>
    <row r="9" spans="2:6" ht="15.75" thickBot="1">
      <c r="B9" s="8" t="s">
        <v>15</v>
      </c>
      <c r="C9" s="8" t="s">
        <v>16</v>
      </c>
      <c r="D9" s="42" t="s">
        <v>65</v>
      </c>
      <c r="E9" s="43" t="s">
        <v>70</v>
      </c>
      <c r="F9" s="9" t="s">
        <v>18</v>
      </c>
    </row>
    <row r="10" spans="2:6">
      <c r="B10" s="3">
        <v>43830</v>
      </c>
      <c r="C10" s="40" t="s">
        <v>201</v>
      </c>
      <c r="D10" s="7"/>
      <c r="E10" s="2"/>
      <c r="F10" s="2">
        <v>0</v>
      </c>
    </row>
    <row r="11" spans="2:6">
      <c r="B11" s="3"/>
      <c r="C11" s="40"/>
      <c r="D11" s="7"/>
      <c r="E11" s="2"/>
      <c r="F11" s="2">
        <f>F10+D11-E11</f>
        <v>0</v>
      </c>
    </row>
    <row r="12" spans="2:6">
      <c r="B12" s="3"/>
      <c r="C12" s="40"/>
      <c r="D12" s="7"/>
      <c r="E12" s="2"/>
      <c r="F12" s="2">
        <f t="shared" ref="F12:F13" si="0">F11+D12-E12</f>
        <v>0</v>
      </c>
    </row>
    <row r="13" spans="2:6">
      <c r="B13" s="3"/>
      <c r="C13" s="6"/>
      <c r="D13" s="7"/>
      <c r="E13" s="2"/>
      <c r="F13" s="2">
        <f t="shared" si="0"/>
        <v>0</v>
      </c>
    </row>
    <row r="14" spans="2:6">
      <c r="B14" s="3"/>
      <c r="C14" s="6"/>
      <c r="D14" s="7"/>
      <c r="E14" s="2"/>
      <c r="F14" s="2" t="str">
        <f>IF(D14=0," ",F13+D14)</f>
        <v xml:space="preserve"> </v>
      </c>
    </row>
    <row r="15" spans="2:6">
      <c r="B15" s="3"/>
      <c r="C15" s="6"/>
      <c r="D15" s="7"/>
      <c r="E15" s="2"/>
      <c r="F15" s="2"/>
    </row>
    <row r="16" spans="2:6" ht="15.75" thickBot="1">
      <c r="B16" s="3"/>
      <c r="C16" s="6"/>
      <c r="D16" s="7"/>
      <c r="E16" s="2"/>
      <c r="F16" s="2" t="str">
        <f>IF(D16=0," ",F15+D16)</f>
        <v xml:space="preserve"> </v>
      </c>
    </row>
    <row r="17" spans="2:6" ht="16.5" thickBot="1">
      <c r="B17" s="4"/>
      <c r="C17" s="12" t="s">
        <v>19</v>
      </c>
      <c r="D17" s="13"/>
      <c r="E17" s="14"/>
      <c r="F17" s="41">
        <f>F13</f>
        <v>0</v>
      </c>
    </row>
  </sheetData>
  <mergeCells count="3">
    <mergeCell ref="C3:F3"/>
    <mergeCell ref="C4:F4"/>
    <mergeCell ref="C5:F5"/>
  </mergeCells>
  <pageMargins left="0.511811024" right="0.511811024" top="0.78740157499999996" bottom="0.78740157499999996" header="0.31496062000000002" footer="0.31496062000000002"/>
  <pageSetup paperSize="9" scale="71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BE627-180B-49FC-9BF7-157BAE333E69}">
  <sheetPr>
    <tabColor theme="8" tint="0.79998168889431442"/>
  </sheetPr>
  <dimension ref="B3:F31"/>
  <sheetViews>
    <sheetView workbookViewId="0">
      <selection activeCell="C6" sqref="C6"/>
    </sheetView>
  </sheetViews>
  <sheetFormatPr defaultRowHeight="15"/>
  <cols>
    <col min="1" max="1" width="5" style="74" customWidth="1"/>
    <col min="2" max="2" width="14.109375" style="74" bestFit="1" customWidth="1"/>
    <col min="3" max="3" width="63.109375" style="74" bestFit="1" customWidth="1"/>
    <col min="4" max="4" width="9.33203125" style="74" bestFit="1" customWidth="1"/>
    <col min="5" max="5" width="9.88671875" style="74" bestFit="1" customWidth="1"/>
    <col min="6" max="6" width="10.33203125" style="74" bestFit="1" customWidth="1"/>
    <col min="7" max="16384" width="8.88671875" style="74"/>
  </cols>
  <sheetData>
    <row r="3" spans="2:6">
      <c r="B3" s="74" t="s">
        <v>10</v>
      </c>
      <c r="C3" s="186" t="s">
        <v>32</v>
      </c>
      <c r="D3" s="185"/>
      <c r="E3" s="185"/>
      <c r="F3" s="185"/>
    </row>
    <row r="4" spans="2:6">
      <c r="B4" s="74" t="s">
        <v>12</v>
      </c>
      <c r="C4" s="187">
        <v>112060005</v>
      </c>
      <c r="D4" s="187"/>
      <c r="E4" s="187"/>
      <c r="F4" s="187"/>
    </row>
    <row r="5" spans="2:6">
      <c r="B5" s="74" t="s">
        <v>13</v>
      </c>
      <c r="C5" s="186" t="s">
        <v>82</v>
      </c>
      <c r="D5" s="185" t="e">
        <f>VLOOKUP(D7,#REF!,2,0)</f>
        <v>#REF!</v>
      </c>
      <c r="E5" s="185"/>
      <c r="F5" s="185" t="e">
        <f>VLOOKUP(F7,#REF!,2,0)</f>
        <v>#REF!</v>
      </c>
    </row>
    <row r="6" spans="2:6">
      <c r="B6" s="74" t="s">
        <v>14</v>
      </c>
      <c r="C6" s="183">
        <v>44196</v>
      </c>
      <c r="D6" s="183"/>
      <c r="E6" s="183"/>
      <c r="F6" s="87"/>
    </row>
    <row r="8" spans="2:6" ht="15.75" thickBot="1"/>
    <row r="9" spans="2:6" ht="15.75" thickBot="1">
      <c r="B9" s="8" t="s">
        <v>15</v>
      </c>
      <c r="C9" s="8" t="s">
        <v>16</v>
      </c>
      <c r="D9" s="42" t="s">
        <v>65</v>
      </c>
      <c r="E9" s="43" t="s">
        <v>70</v>
      </c>
      <c r="F9" s="9" t="s">
        <v>18</v>
      </c>
    </row>
    <row r="10" spans="2:6">
      <c r="B10" s="3">
        <v>43830</v>
      </c>
      <c r="C10" s="40" t="s">
        <v>23</v>
      </c>
      <c r="D10" s="7"/>
      <c r="E10" s="2"/>
      <c r="F10" s="2">
        <v>176275.31</v>
      </c>
    </row>
    <row r="11" spans="2:6">
      <c r="B11" s="3">
        <v>43847</v>
      </c>
      <c r="C11" s="40" t="s">
        <v>100</v>
      </c>
      <c r="D11" s="7"/>
      <c r="E11" s="2">
        <v>-10380.43</v>
      </c>
      <c r="F11" s="2">
        <f>F10+D11+E11</f>
        <v>165894.88</v>
      </c>
    </row>
    <row r="12" spans="2:6">
      <c r="B12" s="3">
        <v>43879</v>
      </c>
      <c r="C12" s="40" t="s">
        <v>100</v>
      </c>
      <c r="D12" s="7"/>
      <c r="E12" s="2">
        <v>-4498.97</v>
      </c>
      <c r="F12" s="2">
        <f t="shared" ref="F12:F29" si="0">F11+D12+E12</f>
        <v>161395.91</v>
      </c>
    </row>
    <row r="13" spans="2:6">
      <c r="B13" s="3">
        <v>43910</v>
      </c>
      <c r="C13" s="40" t="s">
        <v>100</v>
      </c>
      <c r="D13" s="7"/>
      <c r="E13" s="2">
        <v>-5372.76</v>
      </c>
      <c r="F13" s="2">
        <f t="shared" si="0"/>
        <v>156023.15</v>
      </c>
    </row>
    <row r="14" spans="2:6">
      <c r="B14" s="3">
        <v>43928</v>
      </c>
      <c r="C14" s="40" t="s">
        <v>100</v>
      </c>
      <c r="D14" s="7"/>
      <c r="E14" s="2">
        <v>-4886.2299999999996</v>
      </c>
      <c r="F14" s="2">
        <f t="shared" si="0"/>
        <v>151136.91999999998</v>
      </c>
    </row>
    <row r="15" spans="2:6">
      <c r="B15" s="3">
        <v>43941</v>
      </c>
      <c r="C15" s="40" t="s">
        <v>100</v>
      </c>
      <c r="D15" s="7"/>
      <c r="E15" s="2">
        <v>-5671.43</v>
      </c>
      <c r="F15" s="2">
        <f t="shared" si="0"/>
        <v>145465.49</v>
      </c>
    </row>
    <row r="16" spans="2:6">
      <c r="B16" s="3">
        <v>43941</v>
      </c>
      <c r="C16" s="40" t="s">
        <v>100</v>
      </c>
      <c r="D16" s="7"/>
      <c r="E16" s="2">
        <v>-1691.78</v>
      </c>
      <c r="F16" s="2">
        <f t="shared" si="0"/>
        <v>143773.71</v>
      </c>
    </row>
    <row r="17" spans="2:6">
      <c r="B17" s="3">
        <v>43971</v>
      </c>
      <c r="C17" s="40" t="s">
        <v>100</v>
      </c>
      <c r="D17" s="7"/>
      <c r="E17" s="2">
        <v>-5738.24</v>
      </c>
      <c r="F17" s="2">
        <f t="shared" si="0"/>
        <v>138035.47</v>
      </c>
    </row>
    <row r="18" spans="2:6">
      <c r="B18" s="3">
        <v>44001</v>
      </c>
      <c r="C18" s="40" t="s">
        <v>100</v>
      </c>
      <c r="D18" s="7"/>
      <c r="E18" s="2">
        <v>-4323.08</v>
      </c>
      <c r="F18" s="2">
        <f t="shared" si="0"/>
        <v>133712.39000000001</v>
      </c>
    </row>
    <row r="19" spans="2:6">
      <c r="B19" s="3">
        <v>44033</v>
      </c>
      <c r="C19" s="40" t="s">
        <v>100</v>
      </c>
      <c r="D19" s="7"/>
      <c r="E19" s="2">
        <v>-3974.47</v>
      </c>
      <c r="F19" s="2">
        <f t="shared" si="0"/>
        <v>129737.92000000001</v>
      </c>
    </row>
    <row r="20" spans="2:6">
      <c r="B20" s="3">
        <v>44063</v>
      </c>
      <c r="C20" s="40" t="s">
        <v>100</v>
      </c>
      <c r="D20" s="7"/>
      <c r="E20" s="2">
        <v>-2552.91</v>
      </c>
      <c r="F20" s="2">
        <f t="shared" si="0"/>
        <v>127185.01000000001</v>
      </c>
    </row>
    <row r="21" spans="2:6">
      <c r="B21" s="3">
        <v>44063</v>
      </c>
      <c r="C21" s="40" t="s">
        <v>100</v>
      </c>
      <c r="D21" s="7"/>
      <c r="E21" s="2">
        <v>-12.61</v>
      </c>
      <c r="F21" s="2">
        <f t="shared" si="0"/>
        <v>127172.40000000001</v>
      </c>
    </row>
    <row r="22" spans="2:6">
      <c r="B22" s="3">
        <v>44092</v>
      </c>
      <c r="C22" s="40" t="s">
        <v>100</v>
      </c>
      <c r="D22" s="77"/>
      <c r="E22" s="78">
        <v>-2580.63</v>
      </c>
      <c r="F22" s="2">
        <f t="shared" si="0"/>
        <v>124591.77</v>
      </c>
    </row>
    <row r="23" spans="2:6">
      <c r="B23" s="3">
        <v>44124</v>
      </c>
      <c r="C23" s="40" t="s">
        <v>100</v>
      </c>
      <c r="D23" s="7"/>
      <c r="E23" s="2">
        <v>-1975.2</v>
      </c>
      <c r="F23" s="2">
        <f t="shared" si="0"/>
        <v>122616.57</v>
      </c>
    </row>
    <row r="24" spans="2:6">
      <c r="B24" s="3">
        <v>44154</v>
      </c>
      <c r="C24" s="40" t="s">
        <v>100</v>
      </c>
      <c r="D24" s="7"/>
      <c r="E24" s="2">
        <v>-1906.59</v>
      </c>
      <c r="F24" s="2">
        <f t="shared" si="0"/>
        <v>120709.98000000001</v>
      </c>
    </row>
    <row r="25" spans="2:6">
      <c r="B25" s="3">
        <v>44183</v>
      </c>
      <c r="C25" s="40" t="s">
        <v>100</v>
      </c>
      <c r="D25" s="7"/>
      <c r="E25" s="2">
        <v>-1908.91</v>
      </c>
      <c r="F25" s="2">
        <f t="shared" si="0"/>
        <v>118801.07</v>
      </c>
    </row>
    <row r="26" spans="2:6">
      <c r="B26" s="3"/>
      <c r="C26" s="40"/>
      <c r="D26" s="7"/>
      <c r="E26" s="2"/>
      <c r="F26" s="2">
        <f t="shared" si="0"/>
        <v>118801.07</v>
      </c>
    </row>
    <row r="27" spans="2:6">
      <c r="B27" s="3"/>
      <c r="C27" s="40"/>
      <c r="D27" s="7"/>
      <c r="E27" s="2"/>
      <c r="F27" s="2">
        <f t="shared" si="0"/>
        <v>118801.07</v>
      </c>
    </row>
    <row r="28" spans="2:6">
      <c r="B28" s="3"/>
      <c r="C28" s="40"/>
      <c r="D28" s="7"/>
      <c r="E28" s="2"/>
      <c r="F28" s="2">
        <f t="shared" si="0"/>
        <v>118801.07</v>
      </c>
    </row>
    <row r="29" spans="2:6">
      <c r="B29" s="3"/>
      <c r="C29" s="40"/>
      <c r="D29" s="7"/>
      <c r="E29" s="2"/>
      <c r="F29" s="2">
        <f t="shared" si="0"/>
        <v>118801.07</v>
      </c>
    </row>
    <row r="30" spans="2:6" ht="15.75" thickBot="1">
      <c r="B30" s="3"/>
      <c r="C30" s="40"/>
      <c r="D30" s="7"/>
      <c r="E30" s="2"/>
      <c r="F30" s="2" t="str">
        <f t="shared" ref="F30" si="1">IF(D30=0," ",F29+D30)</f>
        <v xml:space="preserve"> </v>
      </c>
    </row>
    <row r="31" spans="2:6" ht="16.5" thickBot="1">
      <c r="B31" s="4"/>
      <c r="C31" s="12" t="s">
        <v>19</v>
      </c>
      <c r="D31" s="13"/>
      <c r="E31" s="14"/>
      <c r="F31" s="41">
        <f>F29</f>
        <v>118801.07</v>
      </c>
    </row>
  </sheetData>
  <mergeCells count="3">
    <mergeCell ref="C3:F3"/>
    <mergeCell ref="C4:F4"/>
    <mergeCell ref="C5:F5"/>
  </mergeCells>
  <pageMargins left="0.511811024" right="0.511811024" top="0.78740157499999996" bottom="0.78740157499999996" header="0.31496062000000002" footer="0.3149606200000000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A1245-64B3-4899-8BD4-34E1E6A0B446}">
  <sheetPr>
    <tabColor theme="8" tint="0.79998168889431442"/>
  </sheetPr>
  <dimension ref="B1:F15"/>
  <sheetViews>
    <sheetView workbookViewId="0">
      <selection activeCell="C4" sqref="C4"/>
    </sheetView>
  </sheetViews>
  <sheetFormatPr defaultRowHeight="15"/>
  <cols>
    <col min="2" max="2" width="14.109375" bestFit="1" customWidth="1"/>
    <col min="3" max="3" width="45.77734375" bestFit="1" customWidth="1"/>
    <col min="4" max="4" width="7.44140625" bestFit="1" customWidth="1"/>
    <col min="6" max="6" width="7.109375" bestFit="1" customWidth="1"/>
  </cols>
  <sheetData>
    <row r="1" spans="2:6">
      <c r="B1" t="s">
        <v>10</v>
      </c>
      <c r="C1" s="16" t="s">
        <v>32</v>
      </c>
    </row>
    <row r="2" spans="2:6">
      <c r="B2" t="s">
        <v>12</v>
      </c>
      <c r="C2" s="64">
        <v>112060007</v>
      </c>
      <c r="D2" s="64"/>
      <c r="E2" s="64"/>
      <c r="F2" s="64"/>
    </row>
    <row r="3" spans="2:6">
      <c r="B3" t="s">
        <v>13</v>
      </c>
      <c r="C3" s="16" t="s">
        <v>72</v>
      </c>
    </row>
    <row r="4" spans="2:6">
      <c r="B4" t="s">
        <v>14</v>
      </c>
      <c r="C4" s="183">
        <v>44196</v>
      </c>
      <c r="D4" s="183"/>
      <c r="E4" s="183"/>
      <c r="F4" s="87"/>
    </row>
    <row r="6" spans="2:6" ht="15.75" thickBot="1"/>
    <row r="7" spans="2:6" ht="15.75" thickBot="1">
      <c r="B7" s="8" t="s">
        <v>15</v>
      </c>
      <c r="C7" s="8" t="s">
        <v>16</v>
      </c>
      <c r="D7" s="42" t="s">
        <v>65</v>
      </c>
      <c r="E7" s="43" t="s">
        <v>70</v>
      </c>
      <c r="F7" s="9" t="s">
        <v>18</v>
      </c>
    </row>
    <row r="8" spans="2:6">
      <c r="B8" s="3">
        <v>44196</v>
      </c>
      <c r="C8" s="40" t="s">
        <v>412</v>
      </c>
      <c r="D8" s="7"/>
      <c r="E8" s="2"/>
      <c r="F8" s="2">
        <f>+D8</f>
        <v>0</v>
      </c>
    </row>
    <row r="9" spans="2:6">
      <c r="B9" s="3"/>
      <c r="C9" s="40"/>
      <c r="D9" s="7"/>
      <c r="E9" s="2"/>
      <c r="F9" s="2">
        <f>F8+D9</f>
        <v>0</v>
      </c>
    </row>
    <row r="10" spans="2:6">
      <c r="B10" s="3"/>
      <c r="C10" s="40"/>
      <c r="D10" s="7"/>
      <c r="E10" s="2"/>
      <c r="F10" s="2">
        <f>F9+E10</f>
        <v>0</v>
      </c>
    </row>
    <row r="11" spans="2:6">
      <c r="B11" s="3"/>
      <c r="C11" s="6"/>
      <c r="D11" s="7"/>
      <c r="E11" s="2"/>
      <c r="F11" s="2" t="str">
        <f>IF(D11=0," ",F10+D11)</f>
        <v xml:space="preserve"> </v>
      </c>
    </row>
    <row r="12" spans="2:6">
      <c r="B12" s="3"/>
      <c r="C12" s="6"/>
      <c r="D12" s="7"/>
      <c r="E12" s="2"/>
      <c r="F12" s="2" t="str">
        <f>IF(D12=0," ",F11+D12)</f>
        <v xml:space="preserve"> </v>
      </c>
    </row>
    <row r="13" spans="2:6">
      <c r="B13" s="3"/>
      <c r="C13" s="6"/>
      <c r="D13" s="7"/>
      <c r="E13" s="2"/>
      <c r="F13" s="2"/>
    </row>
    <row r="14" spans="2:6" ht="15.75" thickBot="1">
      <c r="B14" s="3"/>
      <c r="C14" s="6"/>
      <c r="D14" s="7"/>
      <c r="E14" s="2"/>
      <c r="F14" s="2" t="str">
        <f>IF(D14=0," ",F13+D14)</f>
        <v xml:space="preserve"> </v>
      </c>
    </row>
    <row r="15" spans="2:6" ht="16.5" thickBot="1">
      <c r="B15" s="4"/>
      <c r="C15" s="12" t="s">
        <v>19</v>
      </c>
      <c r="D15" s="13"/>
      <c r="E15" s="14"/>
      <c r="F15" s="41">
        <f>F10</f>
        <v>0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8" tint="0.79998168889431442"/>
  </sheetPr>
  <dimension ref="B2:I17"/>
  <sheetViews>
    <sheetView showGridLines="0" workbookViewId="0">
      <selection activeCell="C5" sqref="C5"/>
    </sheetView>
  </sheetViews>
  <sheetFormatPr defaultRowHeight="15"/>
  <cols>
    <col min="1" max="1" width="2.77734375" customWidth="1"/>
    <col min="2" max="2" width="14.44140625" customWidth="1"/>
    <col min="3" max="3" width="51.77734375" customWidth="1"/>
    <col min="4" max="5" width="11.33203125" customWidth="1"/>
    <col min="6" max="6" width="9.6640625"/>
    <col min="7" max="7" width="15.109375" customWidth="1"/>
  </cols>
  <sheetData>
    <row r="2" spans="2:9">
      <c r="B2" t="s">
        <v>10</v>
      </c>
      <c r="C2" s="186" t="s">
        <v>32</v>
      </c>
      <c r="D2" s="185"/>
      <c r="E2" s="185"/>
    </row>
    <row r="3" spans="2:9">
      <c r="B3" t="s">
        <v>12</v>
      </c>
      <c r="C3" s="187">
        <v>112060008</v>
      </c>
      <c r="D3" s="187"/>
      <c r="E3" s="187"/>
    </row>
    <row r="4" spans="2:9">
      <c r="B4" t="s">
        <v>13</v>
      </c>
      <c r="C4" s="185" t="s">
        <v>60</v>
      </c>
      <c r="D4" s="185" t="e">
        <f>VLOOKUP(D6,#REF!,2,0)</f>
        <v>#REF!</v>
      </c>
      <c r="E4" s="185" t="e">
        <f>VLOOKUP(E6,#REF!,2,0)</f>
        <v>#REF!</v>
      </c>
    </row>
    <row r="5" spans="2:9">
      <c r="B5" t="s">
        <v>14</v>
      </c>
      <c r="C5" s="183">
        <v>44196</v>
      </c>
      <c r="D5" s="183"/>
      <c r="E5" s="183"/>
      <c r="F5" s="87"/>
      <c r="G5" s="87"/>
      <c r="H5" s="87"/>
      <c r="I5" s="87"/>
    </row>
    <row r="7" spans="2:9" ht="15.75" thickBot="1"/>
    <row r="8" spans="2:9" ht="15.75" thickBot="1">
      <c r="B8" s="8" t="s">
        <v>15</v>
      </c>
      <c r="C8" s="8" t="s">
        <v>16</v>
      </c>
      <c r="D8" s="8" t="s">
        <v>17</v>
      </c>
      <c r="E8" s="9" t="s">
        <v>18</v>
      </c>
    </row>
    <row r="9" spans="2:9">
      <c r="B9" s="3"/>
      <c r="C9" s="40"/>
      <c r="D9" s="7"/>
      <c r="E9" s="2">
        <f>+D9</f>
        <v>0</v>
      </c>
    </row>
    <row r="10" spans="2:9">
      <c r="B10" s="3"/>
      <c r="C10" s="40"/>
      <c r="D10" s="7"/>
      <c r="E10" s="2">
        <f>+D10</f>
        <v>0</v>
      </c>
    </row>
    <row r="11" spans="2:9">
      <c r="B11" s="3"/>
      <c r="C11" s="6"/>
      <c r="D11" s="7"/>
      <c r="E11" s="2" t="str">
        <f>IF(D11=0," ",E10+D11)</f>
        <v xml:space="preserve"> </v>
      </c>
    </row>
    <row r="12" spans="2:9">
      <c r="B12" s="3"/>
      <c r="C12" s="6"/>
      <c r="D12" s="7"/>
      <c r="E12" s="2" t="str">
        <f>IF(D12=0," ",E11+D12)</f>
        <v xml:space="preserve"> </v>
      </c>
    </row>
    <row r="13" spans="2:9">
      <c r="B13" s="3"/>
      <c r="C13" s="6"/>
      <c r="D13" s="7"/>
      <c r="E13" s="2" t="str">
        <f>IF(D13=0," ",E12+D13)</f>
        <v xml:space="preserve"> </v>
      </c>
    </row>
    <row r="14" spans="2:9">
      <c r="B14" s="3"/>
      <c r="C14" s="6"/>
      <c r="D14" s="7"/>
      <c r="E14" s="2"/>
    </row>
    <row r="15" spans="2:9" ht="15.75" thickBot="1">
      <c r="B15" s="3"/>
      <c r="C15" s="6"/>
      <c r="D15" s="7"/>
      <c r="E15" s="2" t="str">
        <f>IF(D15=0," ",E14+D15)</f>
        <v xml:space="preserve"> </v>
      </c>
    </row>
    <row r="16" spans="2:9" ht="15.75" thickBot="1">
      <c r="B16" s="4"/>
      <c r="C16" s="82" t="s">
        <v>19</v>
      </c>
      <c r="D16" s="13"/>
      <c r="E16" s="14">
        <f>ROUND(SUM(D9:D15),2)</f>
        <v>0</v>
      </c>
    </row>
    <row r="17" spans="4:5">
      <c r="D17" s="1"/>
      <c r="E17" s="1"/>
    </row>
  </sheetData>
  <mergeCells count="3">
    <mergeCell ref="C2:E2"/>
    <mergeCell ref="C3:E3"/>
    <mergeCell ref="C4:E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80A69-3434-43FF-A5F4-86CE4B46BAD0}">
  <sheetPr>
    <tabColor theme="8" tint="0.79998168889431442"/>
  </sheetPr>
  <dimension ref="A2:E24"/>
  <sheetViews>
    <sheetView workbookViewId="0">
      <selection activeCell="B5" sqref="B5"/>
    </sheetView>
  </sheetViews>
  <sheetFormatPr defaultRowHeight="15"/>
  <cols>
    <col min="1" max="1" width="14.109375" bestFit="1" customWidth="1"/>
    <col min="2" max="2" width="34.5546875" bestFit="1" customWidth="1"/>
    <col min="3" max="3" width="9.33203125" bestFit="1" customWidth="1"/>
    <col min="5" max="5" width="9.33203125" bestFit="1" customWidth="1"/>
  </cols>
  <sheetData>
    <row r="2" spans="1:5">
      <c r="A2" s="85" t="s">
        <v>10</v>
      </c>
      <c r="B2" s="186" t="s">
        <v>32</v>
      </c>
      <c r="C2" s="185"/>
      <c r="D2" s="185"/>
      <c r="E2" s="185"/>
    </row>
    <row r="3" spans="1:5">
      <c r="A3" s="85" t="s">
        <v>12</v>
      </c>
      <c r="B3" s="187">
        <v>112070002</v>
      </c>
      <c r="C3" s="187"/>
      <c r="D3" s="187"/>
      <c r="E3" s="187"/>
    </row>
    <row r="4" spans="1:5">
      <c r="A4" s="85" t="s">
        <v>13</v>
      </c>
      <c r="B4" s="186" t="s">
        <v>85</v>
      </c>
      <c r="C4" s="185" t="e">
        <f>VLOOKUP(C6,#REF!,2,0)</f>
        <v>#REF!</v>
      </c>
      <c r="D4" s="185"/>
      <c r="E4" s="185" t="e">
        <f>VLOOKUP(E6,#REF!,2,0)</f>
        <v>#REF!</v>
      </c>
    </row>
    <row r="5" spans="1:5">
      <c r="A5" s="85" t="s">
        <v>14</v>
      </c>
      <c r="B5" s="183">
        <v>44196</v>
      </c>
      <c r="C5" s="183"/>
      <c r="D5" s="183"/>
      <c r="E5" s="87"/>
    </row>
    <row r="6" spans="1:5">
      <c r="A6" s="85"/>
      <c r="B6" s="85"/>
      <c r="C6" s="85"/>
      <c r="D6" s="85"/>
      <c r="E6" s="85"/>
    </row>
    <row r="7" spans="1:5" ht="15.75" thickBot="1">
      <c r="A7" s="85"/>
      <c r="B7" s="85"/>
      <c r="C7" s="85"/>
      <c r="D7" s="85"/>
      <c r="E7" s="85"/>
    </row>
    <row r="8" spans="1:5" ht="15.75" thickBot="1">
      <c r="A8" s="8" t="s">
        <v>15</v>
      </c>
      <c r="B8" s="8" t="s">
        <v>16</v>
      </c>
      <c r="C8" s="42" t="s">
        <v>65</v>
      </c>
      <c r="D8" s="43" t="s">
        <v>70</v>
      </c>
      <c r="E8" s="9" t="s">
        <v>18</v>
      </c>
    </row>
    <row r="9" spans="1:5">
      <c r="A9" s="3">
        <v>43830</v>
      </c>
      <c r="B9" s="40" t="s">
        <v>182</v>
      </c>
      <c r="C9" s="7"/>
      <c r="D9" s="2"/>
      <c r="E9" s="2">
        <v>1366.56</v>
      </c>
    </row>
    <row r="10" spans="1:5">
      <c r="A10" s="3">
        <v>43847</v>
      </c>
      <c r="B10" s="40" t="s">
        <v>93</v>
      </c>
      <c r="C10" s="7"/>
      <c r="D10" s="2">
        <v>-151.84</v>
      </c>
      <c r="E10" s="2">
        <f>E9+C10+D10</f>
        <v>1214.72</v>
      </c>
    </row>
    <row r="11" spans="1:5">
      <c r="A11" s="3">
        <v>43881</v>
      </c>
      <c r="B11" s="40" t="s">
        <v>225</v>
      </c>
      <c r="C11" s="7"/>
      <c r="D11" s="2">
        <v>-151.84</v>
      </c>
      <c r="E11" s="2">
        <f>E10+C11+D11</f>
        <v>1062.8800000000001</v>
      </c>
    </row>
    <row r="12" spans="1:5">
      <c r="A12" s="3">
        <v>43910</v>
      </c>
      <c r="B12" s="40" t="s">
        <v>261</v>
      </c>
      <c r="C12" s="7"/>
      <c r="D12" s="2">
        <v>-151.84</v>
      </c>
      <c r="E12" s="2">
        <f t="shared" ref="E12:E23" si="0">E11+C12+D12</f>
        <v>911.04000000000008</v>
      </c>
    </row>
    <row r="13" spans="1:5">
      <c r="A13" s="3">
        <v>43941</v>
      </c>
      <c r="B13" s="40" t="s">
        <v>298</v>
      </c>
      <c r="C13" s="7"/>
      <c r="D13" s="2">
        <v>-151.84</v>
      </c>
      <c r="E13" s="2">
        <f t="shared" si="0"/>
        <v>759.2</v>
      </c>
    </row>
    <row r="14" spans="1:5">
      <c r="A14" s="3">
        <v>43971</v>
      </c>
      <c r="B14" s="40" t="s">
        <v>299</v>
      </c>
      <c r="C14" s="7"/>
      <c r="D14" s="2">
        <v>-151.84</v>
      </c>
      <c r="E14" s="2">
        <f t="shared" si="0"/>
        <v>607.36</v>
      </c>
    </row>
    <row r="15" spans="1:5">
      <c r="A15" s="3">
        <v>44001</v>
      </c>
      <c r="B15" s="40" t="s">
        <v>300</v>
      </c>
      <c r="C15" s="7"/>
      <c r="D15" s="2">
        <v>-151.84</v>
      </c>
      <c r="E15" s="2">
        <f t="shared" si="0"/>
        <v>455.52</v>
      </c>
    </row>
    <row r="16" spans="1:5">
      <c r="A16" s="3">
        <v>44032</v>
      </c>
      <c r="B16" s="40" t="s">
        <v>330</v>
      </c>
      <c r="C16" s="7"/>
      <c r="D16" s="2">
        <v>-151.84</v>
      </c>
      <c r="E16" s="2">
        <f t="shared" si="0"/>
        <v>303.67999999999995</v>
      </c>
    </row>
    <row r="17" spans="1:5">
      <c r="A17" s="3">
        <v>44063</v>
      </c>
      <c r="B17" s="40" t="s">
        <v>343</v>
      </c>
      <c r="C17" s="7"/>
      <c r="D17" s="2">
        <v>-151.84</v>
      </c>
      <c r="E17" s="2">
        <f t="shared" si="0"/>
        <v>151.83999999999995</v>
      </c>
    </row>
    <row r="18" spans="1:5">
      <c r="A18" s="3">
        <v>44092</v>
      </c>
      <c r="B18" s="40" t="s">
        <v>351</v>
      </c>
      <c r="C18" s="7"/>
      <c r="D18" s="2">
        <v>-151.84</v>
      </c>
      <c r="E18" s="2">
        <f t="shared" si="0"/>
        <v>0</v>
      </c>
    </row>
    <row r="19" spans="1:5">
      <c r="A19" s="3">
        <v>44168</v>
      </c>
      <c r="B19" s="40" t="s">
        <v>415</v>
      </c>
      <c r="C19" s="7">
        <v>1633.16</v>
      </c>
      <c r="D19" s="2"/>
      <c r="E19" s="2">
        <f t="shared" si="0"/>
        <v>1633.16</v>
      </c>
    </row>
    <row r="20" spans="1:5">
      <c r="A20" s="3">
        <v>44193</v>
      </c>
      <c r="B20" s="40" t="s">
        <v>416</v>
      </c>
      <c r="C20" s="7"/>
      <c r="D20" s="2">
        <v>-136.1</v>
      </c>
      <c r="E20" s="2">
        <f t="shared" si="0"/>
        <v>1497.0600000000002</v>
      </c>
    </row>
    <row r="21" spans="1:5">
      <c r="A21" s="3"/>
      <c r="B21" s="6"/>
      <c r="C21" s="7"/>
      <c r="D21" s="2"/>
      <c r="E21" s="2">
        <f t="shared" si="0"/>
        <v>1497.0600000000002</v>
      </c>
    </row>
    <row r="22" spans="1:5">
      <c r="A22" s="3"/>
      <c r="B22" s="40"/>
      <c r="C22" s="7"/>
      <c r="D22" s="2"/>
      <c r="E22" s="2">
        <f t="shared" si="0"/>
        <v>1497.0600000000002</v>
      </c>
    </row>
    <row r="23" spans="1:5" ht="15.75" thickBot="1">
      <c r="A23" s="3"/>
      <c r="B23" s="40"/>
      <c r="C23" s="7"/>
      <c r="D23" s="2"/>
      <c r="E23" s="2">
        <f t="shared" si="0"/>
        <v>1497.0600000000002</v>
      </c>
    </row>
    <row r="24" spans="1:5" ht="15.75" thickBot="1">
      <c r="A24" s="4"/>
      <c r="B24" s="12" t="s">
        <v>19</v>
      </c>
      <c r="C24" s="13"/>
      <c r="D24" s="14"/>
      <c r="E24" s="14">
        <f t="shared" ref="E24" si="1">E23+C24+D24</f>
        <v>1497.0600000000002</v>
      </c>
    </row>
  </sheetData>
  <mergeCells count="3">
    <mergeCell ref="B2:E2"/>
    <mergeCell ref="B3:E3"/>
    <mergeCell ref="B4:E4"/>
  </mergeCells>
  <pageMargins left="0.511811024" right="0.511811024" top="0.78740157499999996" bottom="0.78740157499999996" header="0.31496062000000002" footer="0.3149606200000000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0639C-6BC2-4BEF-882B-4B8885E88674}">
  <sheetPr>
    <tabColor theme="8" tint="0.79998168889431442"/>
  </sheetPr>
  <dimension ref="B2:J37"/>
  <sheetViews>
    <sheetView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51.109375" customWidth="1"/>
    <col min="4" max="6" width="11.33203125" customWidth="1"/>
    <col min="8" max="8" width="15.109375" customWidth="1"/>
    <col min="9" max="9" width="4.21875" customWidth="1"/>
    <col min="10" max="10" width="13.109375" customWidth="1"/>
  </cols>
  <sheetData>
    <row r="2" spans="2:10" ht="15.75" customHeight="1">
      <c r="B2" t="s">
        <v>10</v>
      </c>
      <c r="C2" s="186" t="s">
        <v>32</v>
      </c>
      <c r="D2" s="185"/>
      <c r="E2" s="185"/>
      <c r="F2" s="185"/>
    </row>
    <row r="3" spans="2:10" ht="15.75" customHeight="1">
      <c r="B3" t="s">
        <v>12</v>
      </c>
      <c r="C3" s="187">
        <v>112070003</v>
      </c>
      <c r="D3" s="187"/>
      <c r="E3" s="187"/>
      <c r="F3" s="187"/>
    </row>
    <row r="4" spans="2:10" ht="15.75" customHeight="1">
      <c r="B4" t="s">
        <v>13</v>
      </c>
      <c r="C4" s="186" t="s">
        <v>73</v>
      </c>
      <c r="D4" s="185" t="e">
        <f>VLOOKUP(D6,#REF!,2,0)</f>
        <v>#REF!</v>
      </c>
      <c r="E4" s="185"/>
      <c r="F4" s="185" t="e">
        <f>VLOOKUP(F6,#REF!,2,0)</f>
        <v>#REF!</v>
      </c>
    </row>
    <row r="5" spans="2:10" ht="15.75" customHeight="1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</row>
    <row r="7" spans="2:10" thickBot="1"/>
    <row r="8" spans="2:10" thickBot="1">
      <c r="B8" s="8" t="s">
        <v>15</v>
      </c>
      <c r="C8" s="8" t="s">
        <v>16</v>
      </c>
      <c r="D8" s="42" t="s">
        <v>65</v>
      </c>
      <c r="E8" s="43" t="s">
        <v>70</v>
      </c>
      <c r="F8" s="9" t="s">
        <v>18</v>
      </c>
    </row>
    <row r="9" spans="2:10" ht="15">
      <c r="B9" s="3">
        <v>43830</v>
      </c>
      <c r="C9" s="40" t="s">
        <v>182</v>
      </c>
      <c r="D9" s="7"/>
      <c r="E9" s="2"/>
      <c r="F9" s="2">
        <f>+D9</f>
        <v>0</v>
      </c>
    </row>
    <row r="10" spans="2:10" ht="15">
      <c r="B10" s="3">
        <v>43868</v>
      </c>
      <c r="C10" s="40" t="s">
        <v>301</v>
      </c>
      <c r="D10" s="7">
        <v>15353</v>
      </c>
      <c r="E10" s="2"/>
      <c r="F10" s="2">
        <f>F9+D10+E10</f>
        <v>15353</v>
      </c>
    </row>
    <row r="11" spans="2:10" ht="15">
      <c r="B11" s="3">
        <v>43868</v>
      </c>
      <c r="C11" s="40" t="s">
        <v>302</v>
      </c>
      <c r="D11" s="7"/>
      <c r="E11" s="2">
        <v>-1535.3</v>
      </c>
      <c r="F11" s="2">
        <f t="shared" ref="F11:F29" si="0">F10+D11+E11</f>
        <v>13817.7</v>
      </c>
    </row>
    <row r="12" spans="2:10" ht="15">
      <c r="B12" s="3">
        <v>43896</v>
      </c>
      <c r="C12" s="40" t="s">
        <v>303</v>
      </c>
      <c r="D12" s="7"/>
      <c r="E12" s="2">
        <v>-1535.3</v>
      </c>
      <c r="F12" s="2">
        <f t="shared" si="0"/>
        <v>12282.400000000001</v>
      </c>
    </row>
    <row r="13" spans="2:10" ht="15">
      <c r="B13" s="3">
        <v>43928</v>
      </c>
      <c r="C13" s="40" t="s">
        <v>304</v>
      </c>
      <c r="D13" s="7"/>
      <c r="E13" s="2">
        <v>-1535.3</v>
      </c>
      <c r="F13" s="2">
        <f t="shared" si="0"/>
        <v>10747.100000000002</v>
      </c>
    </row>
    <row r="14" spans="2:10" ht="15">
      <c r="B14" s="3">
        <v>43959</v>
      </c>
      <c r="C14" s="40" t="s">
        <v>305</v>
      </c>
      <c r="D14" s="7"/>
      <c r="E14" s="2">
        <v>-1535.3</v>
      </c>
      <c r="F14" s="2">
        <f t="shared" si="0"/>
        <v>9211.8000000000029</v>
      </c>
    </row>
    <row r="15" spans="2:10" ht="15">
      <c r="B15" s="3">
        <v>43987</v>
      </c>
      <c r="C15" s="40" t="s">
        <v>306</v>
      </c>
      <c r="D15" s="7"/>
      <c r="E15" s="2">
        <v>-1535.3</v>
      </c>
      <c r="F15" s="2">
        <f t="shared" si="0"/>
        <v>7676.5000000000027</v>
      </c>
    </row>
    <row r="16" spans="2:10" ht="15">
      <c r="B16" s="3">
        <v>43987</v>
      </c>
      <c r="C16" s="40" t="s">
        <v>307</v>
      </c>
      <c r="D16" s="7">
        <v>6021</v>
      </c>
      <c r="E16" s="2"/>
      <c r="F16" s="2">
        <f t="shared" si="0"/>
        <v>13697.500000000004</v>
      </c>
    </row>
    <row r="17" spans="2:6" ht="15">
      <c r="B17" s="3">
        <v>43987</v>
      </c>
      <c r="C17" s="40" t="s">
        <v>308</v>
      </c>
      <c r="D17" s="7"/>
      <c r="E17" s="2">
        <v>-1003.5</v>
      </c>
      <c r="F17" s="2">
        <f t="shared" si="0"/>
        <v>12694.000000000004</v>
      </c>
    </row>
    <row r="18" spans="2:6" ht="15">
      <c r="B18" s="3">
        <v>44043</v>
      </c>
      <c r="C18" s="40" t="s">
        <v>328</v>
      </c>
      <c r="D18" s="7"/>
      <c r="E18" s="2">
        <v>-1535.3</v>
      </c>
      <c r="F18" s="2">
        <f t="shared" si="0"/>
        <v>11158.700000000004</v>
      </c>
    </row>
    <row r="19" spans="2:6" ht="15">
      <c r="B19" s="3">
        <v>44043</v>
      </c>
      <c r="C19" s="40" t="s">
        <v>329</v>
      </c>
      <c r="D19" s="7"/>
      <c r="E19" s="2">
        <v>-1003.5</v>
      </c>
      <c r="F19" s="2">
        <f t="shared" si="0"/>
        <v>10155.200000000004</v>
      </c>
    </row>
    <row r="20" spans="2:6" ht="15">
      <c r="B20" s="3">
        <v>44074</v>
      </c>
      <c r="C20" s="40" t="s">
        <v>344</v>
      </c>
      <c r="D20" s="7"/>
      <c r="E20" s="2">
        <v>-1535.3</v>
      </c>
      <c r="F20" s="2">
        <f t="shared" si="0"/>
        <v>8619.9000000000051</v>
      </c>
    </row>
    <row r="21" spans="2:6" s="165" customFormat="1" ht="15">
      <c r="B21" s="3">
        <v>44074</v>
      </c>
      <c r="C21" s="40" t="s">
        <v>344</v>
      </c>
      <c r="D21" s="7"/>
      <c r="E21" s="2">
        <v>-1003.5</v>
      </c>
      <c r="F21" s="2">
        <f t="shared" si="0"/>
        <v>7616.4000000000051</v>
      </c>
    </row>
    <row r="22" spans="2:6" s="165" customFormat="1" ht="15">
      <c r="B22" s="3">
        <v>44104</v>
      </c>
      <c r="C22" s="40" t="s">
        <v>352</v>
      </c>
      <c r="D22" s="7"/>
      <c r="E22" s="2">
        <v>-1535.3</v>
      </c>
      <c r="F22" s="2">
        <f t="shared" si="0"/>
        <v>6081.1000000000049</v>
      </c>
    </row>
    <row r="23" spans="2:6" s="165" customFormat="1" ht="15">
      <c r="B23" s="3">
        <v>44104</v>
      </c>
      <c r="C23" s="40" t="s">
        <v>352</v>
      </c>
      <c r="D23" s="7"/>
      <c r="E23" s="2">
        <v>-1003.5</v>
      </c>
      <c r="F23" s="2">
        <f t="shared" si="0"/>
        <v>5077.6000000000049</v>
      </c>
    </row>
    <row r="24" spans="2:6" s="165" customFormat="1" ht="15">
      <c r="B24" s="3">
        <v>44134</v>
      </c>
      <c r="C24" s="40" t="s">
        <v>381</v>
      </c>
      <c r="D24" s="7"/>
      <c r="E24" s="2">
        <v>-1535.3</v>
      </c>
      <c r="F24" s="2">
        <f t="shared" si="0"/>
        <v>3542.3000000000047</v>
      </c>
    </row>
    <row r="25" spans="2:6" s="165" customFormat="1" ht="15">
      <c r="B25" s="3">
        <v>44134</v>
      </c>
      <c r="C25" s="40" t="s">
        <v>381</v>
      </c>
      <c r="D25" s="7"/>
      <c r="E25" s="2">
        <v>-1003.5</v>
      </c>
      <c r="F25" s="2">
        <f t="shared" si="0"/>
        <v>2538.8000000000047</v>
      </c>
    </row>
    <row r="26" spans="2:6" s="165" customFormat="1" ht="15">
      <c r="B26" s="3">
        <v>44165</v>
      </c>
      <c r="C26" s="40" t="s">
        <v>382</v>
      </c>
      <c r="D26" s="7"/>
      <c r="E26" s="2">
        <v>-1535.3</v>
      </c>
      <c r="F26" s="2">
        <f t="shared" si="0"/>
        <v>1003.5000000000048</v>
      </c>
    </row>
    <row r="27" spans="2:6" ht="15">
      <c r="B27" s="3">
        <v>44165</v>
      </c>
      <c r="C27" s="40" t="s">
        <v>382</v>
      </c>
      <c r="D27" s="7"/>
      <c r="E27" s="2">
        <v>-1003.5</v>
      </c>
      <c r="F27" s="2">
        <f t="shared" si="0"/>
        <v>4.7748471843078732E-12</v>
      </c>
    </row>
    <row r="28" spans="2:6" ht="15">
      <c r="B28" s="3"/>
      <c r="C28" s="6"/>
      <c r="D28" s="7"/>
      <c r="E28" s="2"/>
      <c r="F28" s="2">
        <f t="shared" si="0"/>
        <v>4.7748471843078732E-12</v>
      </c>
    </row>
    <row r="29" spans="2:6" thickBot="1">
      <c r="B29" s="3"/>
      <c r="C29" s="6"/>
      <c r="D29" s="7"/>
      <c r="E29" s="2"/>
      <c r="F29" s="2">
        <f t="shared" si="0"/>
        <v>4.7748471843078732E-12</v>
      </c>
    </row>
    <row r="30" spans="2:6" ht="16.5" thickBot="1">
      <c r="B30" s="4"/>
      <c r="C30" s="12" t="s">
        <v>19</v>
      </c>
      <c r="D30" s="13"/>
      <c r="E30" s="14"/>
      <c r="F30" s="41">
        <f>F29</f>
        <v>4.7748471843078732E-12</v>
      </c>
    </row>
    <row r="31" spans="2:6" ht="15">
      <c r="D31" s="1"/>
      <c r="E31" s="1"/>
      <c r="F31" s="1"/>
    </row>
    <row r="32" spans="2:6" ht="15"/>
    <row r="33" ht="15"/>
    <row r="34" ht="15"/>
    <row r="35" ht="15"/>
    <row r="36" ht="15"/>
    <row r="37" ht="15"/>
  </sheetData>
  <mergeCells count="3">
    <mergeCell ref="C2:F2"/>
    <mergeCell ref="C3:F3"/>
    <mergeCell ref="C4:F4"/>
  </mergeCells>
  <phoneticPr fontId="3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89">
    <tabColor theme="8" tint="0.79998168889431442"/>
  </sheetPr>
  <dimension ref="B2:J55"/>
  <sheetViews>
    <sheetView showGridLines="0" zoomScale="85" zoomScaleNormal="85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51.109375" customWidth="1"/>
    <col min="4" max="6" width="11.33203125" customWidth="1"/>
    <col min="8" max="8" width="15.109375" customWidth="1"/>
    <col min="9" max="9" width="8.77734375" bestFit="1" customWidth="1"/>
    <col min="10" max="10" width="13.109375" customWidth="1"/>
  </cols>
  <sheetData>
    <row r="2" spans="2:10" ht="15.75" customHeight="1">
      <c r="B2" t="s">
        <v>10</v>
      </c>
      <c r="C2" s="186" t="s">
        <v>32</v>
      </c>
      <c r="D2" s="185"/>
      <c r="E2" s="185"/>
      <c r="F2" s="185"/>
    </row>
    <row r="3" spans="2:10" ht="15.75" customHeight="1">
      <c r="B3" t="s">
        <v>12</v>
      </c>
      <c r="C3" s="187">
        <v>112070004</v>
      </c>
      <c r="D3" s="187"/>
      <c r="E3" s="187"/>
      <c r="F3" s="187"/>
    </row>
    <row r="4" spans="2:10" ht="15.75" customHeight="1">
      <c r="B4" t="s">
        <v>13</v>
      </c>
      <c r="C4" s="185" t="s">
        <v>38</v>
      </c>
      <c r="D4" s="185" t="e">
        <f>VLOOKUP(D6,#REF!,2,0)</f>
        <v>#REF!</v>
      </c>
      <c r="E4" s="185"/>
      <c r="F4" s="185" t="e">
        <f>VLOOKUP(F6,#REF!,2,0)</f>
        <v>#REF!</v>
      </c>
    </row>
    <row r="5" spans="2:10" ht="15.75" customHeight="1">
      <c r="B5" t="s">
        <v>14</v>
      </c>
      <c r="C5" s="183">
        <v>44196</v>
      </c>
      <c r="D5" s="183"/>
      <c r="E5" s="183"/>
      <c r="F5" s="87"/>
      <c r="G5" s="189"/>
      <c r="H5" s="185"/>
      <c r="I5" s="185"/>
      <c r="J5" s="185"/>
    </row>
    <row r="7" spans="2:10" thickBot="1"/>
    <row r="8" spans="2:10" thickBot="1">
      <c r="B8" s="8" t="s">
        <v>15</v>
      </c>
      <c r="C8" s="8" t="s">
        <v>16</v>
      </c>
      <c r="D8" s="8" t="s">
        <v>65</v>
      </c>
      <c r="E8" s="9" t="s">
        <v>70</v>
      </c>
      <c r="F8" s="9" t="s">
        <v>18</v>
      </c>
    </row>
    <row r="9" spans="2:10" ht="15">
      <c r="B9" s="3">
        <v>43466</v>
      </c>
      <c r="C9" s="40" t="s">
        <v>77</v>
      </c>
      <c r="D9" s="7"/>
      <c r="E9" s="2"/>
      <c r="F9" s="2">
        <v>2694.66</v>
      </c>
    </row>
    <row r="10" spans="2:10" ht="15">
      <c r="B10" s="3">
        <v>43861</v>
      </c>
      <c r="C10" s="40" t="s">
        <v>94</v>
      </c>
      <c r="D10" s="7"/>
      <c r="E10" s="2">
        <v>-613.41999999999996</v>
      </c>
      <c r="F10" s="2">
        <f>F9+D10+E10</f>
        <v>2081.2399999999998</v>
      </c>
    </row>
    <row r="11" spans="2:10" ht="15">
      <c r="B11" s="3">
        <v>43861</v>
      </c>
      <c r="C11" s="40" t="s">
        <v>95</v>
      </c>
      <c r="D11" s="7"/>
      <c r="E11" s="2">
        <v>-2081.2399999999998</v>
      </c>
      <c r="F11" s="2">
        <f t="shared" ref="F11:F39" si="0">F10+D11+E11</f>
        <v>0</v>
      </c>
    </row>
    <row r="12" spans="2:10" ht="15">
      <c r="B12" s="3">
        <v>43861</v>
      </c>
      <c r="C12" s="40" t="s">
        <v>202</v>
      </c>
      <c r="D12" s="7">
        <v>5327.91</v>
      </c>
      <c r="E12" s="2"/>
      <c r="F12" s="2">
        <f t="shared" si="0"/>
        <v>5327.91</v>
      </c>
    </row>
    <row r="13" spans="2:10" ht="15">
      <c r="B13" s="3">
        <v>43868</v>
      </c>
      <c r="C13" s="6" t="s">
        <v>202</v>
      </c>
      <c r="D13" s="7">
        <v>552.30999999999995</v>
      </c>
      <c r="E13" s="2"/>
      <c r="F13" s="2">
        <f t="shared" si="0"/>
        <v>5880.2199999999993</v>
      </c>
    </row>
    <row r="14" spans="2:10" ht="15">
      <c r="B14" s="3">
        <v>43882</v>
      </c>
      <c r="C14" s="6" t="s">
        <v>262</v>
      </c>
      <c r="D14" s="7">
        <v>8872.5</v>
      </c>
      <c r="E14" s="2"/>
      <c r="F14" s="2">
        <f t="shared" si="0"/>
        <v>14752.72</v>
      </c>
    </row>
    <row r="15" spans="2:10" ht="15">
      <c r="B15" s="3">
        <v>43889</v>
      </c>
      <c r="C15" s="6" t="s">
        <v>94</v>
      </c>
      <c r="D15" s="7"/>
      <c r="E15" s="2">
        <v>-2597.14</v>
      </c>
      <c r="F15" s="2">
        <f t="shared" si="0"/>
        <v>12155.58</v>
      </c>
      <c r="H15" s="1"/>
    </row>
    <row r="16" spans="2:10" ht="15">
      <c r="B16" s="3">
        <v>43889</v>
      </c>
      <c r="C16" s="40" t="s">
        <v>95</v>
      </c>
      <c r="D16" s="7"/>
      <c r="E16" s="2">
        <v>-3283.08</v>
      </c>
      <c r="F16" s="2">
        <f t="shared" si="0"/>
        <v>8872.5</v>
      </c>
    </row>
    <row r="17" spans="2:9" ht="15">
      <c r="B17" s="3">
        <v>43921</v>
      </c>
      <c r="C17" s="40" t="s">
        <v>94</v>
      </c>
      <c r="D17" s="7"/>
      <c r="E17" s="2">
        <v>-3364.95</v>
      </c>
      <c r="F17" s="2">
        <f t="shared" si="0"/>
        <v>5507.55</v>
      </c>
    </row>
    <row r="18" spans="2:9" ht="15">
      <c r="B18" s="3">
        <v>43921</v>
      </c>
      <c r="C18" s="40" t="s">
        <v>95</v>
      </c>
      <c r="D18" s="7"/>
      <c r="E18" s="2">
        <v>-5507.55</v>
      </c>
      <c r="F18" s="2">
        <v>6270.9</v>
      </c>
    </row>
    <row r="19" spans="2:9" s="96" customFormat="1" ht="15">
      <c r="B19" s="3">
        <v>44159</v>
      </c>
      <c r="C19" s="40" t="s">
        <v>383</v>
      </c>
      <c r="D19" s="7">
        <v>5151.2</v>
      </c>
      <c r="E19" s="2"/>
      <c r="F19" s="2">
        <f t="shared" si="0"/>
        <v>11422.099999999999</v>
      </c>
    </row>
    <row r="20" spans="2:9" s="97" customFormat="1" ht="15">
      <c r="B20" s="3">
        <v>44165</v>
      </c>
      <c r="C20" s="40" t="s">
        <v>94</v>
      </c>
      <c r="D20" s="7"/>
      <c r="E20" s="2">
        <v>-927.32</v>
      </c>
      <c r="F20" s="2">
        <f t="shared" si="0"/>
        <v>10494.779999999999</v>
      </c>
    </row>
    <row r="21" spans="2:9" s="97" customFormat="1" ht="15">
      <c r="B21" s="3">
        <v>44165</v>
      </c>
      <c r="C21" s="40" t="s">
        <v>95</v>
      </c>
      <c r="D21" s="7"/>
      <c r="E21" s="2">
        <v>-5343.58</v>
      </c>
      <c r="F21" s="2">
        <f t="shared" si="0"/>
        <v>5151.1999999999989</v>
      </c>
    </row>
    <row r="22" spans="2:9" s="97" customFormat="1" ht="15">
      <c r="B22" s="3">
        <v>44188</v>
      </c>
      <c r="C22" s="40" t="s">
        <v>383</v>
      </c>
      <c r="D22" s="7">
        <v>1508.8</v>
      </c>
      <c r="E22" s="2"/>
      <c r="F22" s="2">
        <f t="shared" si="0"/>
        <v>6659.9999999999991</v>
      </c>
      <c r="I22" s="1"/>
    </row>
    <row r="23" spans="2:9" s="97" customFormat="1" ht="15">
      <c r="B23" s="3">
        <v>44196</v>
      </c>
      <c r="C23" s="40" t="s">
        <v>94</v>
      </c>
      <c r="D23" s="7"/>
      <c r="E23" s="2">
        <v>-817.59</v>
      </c>
      <c r="F23" s="2">
        <f t="shared" si="0"/>
        <v>5842.4099999999989</v>
      </c>
    </row>
    <row r="24" spans="2:9" s="97" customFormat="1" ht="15">
      <c r="B24" s="3">
        <v>44196</v>
      </c>
      <c r="C24" s="40" t="s">
        <v>95</v>
      </c>
      <c r="D24" s="7"/>
      <c r="E24" s="2">
        <v>-4333.6099999999997</v>
      </c>
      <c r="F24" s="2">
        <f t="shared" si="0"/>
        <v>1508.7999999999993</v>
      </c>
    </row>
    <row r="25" spans="2:9" s="97" customFormat="1" ht="15">
      <c r="B25" s="3"/>
      <c r="C25" s="40"/>
      <c r="D25" s="7"/>
      <c r="E25" s="2"/>
      <c r="F25" s="2">
        <f t="shared" si="0"/>
        <v>1508.7999999999993</v>
      </c>
    </row>
    <row r="26" spans="2:9" s="97" customFormat="1" ht="15">
      <c r="B26" s="3"/>
      <c r="C26" s="40"/>
      <c r="D26" s="7"/>
      <c r="E26" s="2"/>
      <c r="F26" s="2">
        <f t="shared" si="0"/>
        <v>1508.7999999999993</v>
      </c>
    </row>
    <row r="27" spans="2:9" s="97" customFormat="1" ht="15">
      <c r="B27" s="3"/>
      <c r="C27" s="40"/>
      <c r="D27" s="7"/>
      <c r="E27" s="2"/>
      <c r="F27" s="2">
        <f t="shared" si="0"/>
        <v>1508.7999999999993</v>
      </c>
    </row>
    <row r="28" spans="2:9" s="97" customFormat="1" ht="15">
      <c r="B28" s="3"/>
      <c r="C28" s="40"/>
      <c r="D28" s="7"/>
      <c r="E28" s="2"/>
      <c r="F28" s="2">
        <f t="shared" si="0"/>
        <v>1508.7999999999993</v>
      </c>
    </row>
    <row r="29" spans="2:9" s="97" customFormat="1" ht="15">
      <c r="B29" s="3"/>
      <c r="C29" s="40"/>
      <c r="D29" s="7"/>
      <c r="E29" s="2"/>
      <c r="F29" s="2">
        <f t="shared" si="0"/>
        <v>1508.7999999999993</v>
      </c>
    </row>
    <row r="30" spans="2:9" s="96" customFormat="1" ht="15">
      <c r="B30" s="3"/>
      <c r="C30" s="40"/>
      <c r="D30" s="7"/>
      <c r="E30" s="2"/>
      <c r="F30" s="2">
        <f t="shared" si="0"/>
        <v>1508.7999999999993</v>
      </c>
    </row>
    <row r="31" spans="2:9" s="96" customFormat="1" ht="15">
      <c r="B31" s="3"/>
      <c r="C31" s="40"/>
      <c r="D31" s="7"/>
      <c r="E31" s="2"/>
      <c r="F31" s="2">
        <f t="shared" si="0"/>
        <v>1508.7999999999993</v>
      </c>
    </row>
    <row r="32" spans="2:9" s="96" customFormat="1" ht="15">
      <c r="B32" s="3"/>
      <c r="C32" s="40"/>
      <c r="D32" s="7"/>
      <c r="E32" s="2"/>
      <c r="F32" s="2">
        <f t="shared" si="0"/>
        <v>1508.7999999999993</v>
      </c>
    </row>
    <row r="33" spans="2:6" s="96" customFormat="1" ht="15">
      <c r="B33" s="3"/>
      <c r="C33" s="40"/>
      <c r="D33" s="7"/>
      <c r="E33" s="2"/>
      <c r="F33" s="2">
        <f t="shared" si="0"/>
        <v>1508.7999999999993</v>
      </c>
    </row>
    <row r="34" spans="2:6" s="101" customFormat="1" ht="15">
      <c r="B34" s="3"/>
      <c r="C34" s="40"/>
      <c r="D34" s="7"/>
      <c r="E34" s="2"/>
      <c r="F34" s="2">
        <f t="shared" si="0"/>
        <v>1508.7999999999993</v>
      </c>
    </row>
    <row r="35" spans="2:6" s="101" customFormat="1" ht="15">
      <c r="B35" s="3"/>
      <c r="C35" s="40"/>
      <c r="D35" s="7"/>
      <c r="E35" s="2"/>
      <c r="F35" s="2">
        <f t="shared" si="0"/>
        <v>1508.7999999999993</v>
      </c>
    </row>
    <row r="36" spans="2:6" s="101" customFormat="1" ht="15">
      <c r="B36" s="3"/>
      <c r="C36" s="40"/>
      <c r="D36" s="7"/>
      <c r="E36" s="2"/>
      <c r="F36" s="2">
        <f t="shared" si="0"/>
        <v>1508.7999999999993</v>
      </c>
    </row>
    <row r="37" spans="2:6" s="101" customFormat="1" ht="15">
      <c r="B37" s="3"/>
      <c r="C37" s="40"/>
      <c r="D37" s="7"/>
      <c r="E37" s="2"/>
      <c r="F37" s="2">
        <f t="shared" si="0"/>
        <v>1508.7999999999993</v>
      </c>
    </row>
    <row r="38" spans="2:6" s="101" customFormat="1" ht="15">
      <c r="B38" s="3"/>
      <c r="C38" s="40"/>
      <c r="D38" s="7"/>
      <c r="E38" s="2"/>
      <c r="F38" s="2">
        <f t="shared" si="0"/>
        <v>1508.7999999999993</v>
      </c>
    </row>
    <row r="39" spans="2:6" s="101" customFormat="1" ht="15">
      <c r="B39" s="3"/>
      <c r="C39" s="40"/>
      <c r="D39" s="7"/>
      <c r="E39" s="2"/>
      <c r="F39" s="2">
        <f t="shared" si="0"/>
        <v>1508.7999999999993</v>
      </c>
    </row>
    <row r="40" spans="2:6" s="96" customFormat="1" ht="15">
      <c r="B40" s="3"/>
      <c r="C40" s="40"/>
      <c r="D40" s="7"/>
      <c r="E40" s="2"/>
      <c r="F40" s="2">
        <f t="shared" ref="F40:F46" si="1">F39+D40+E40</f>
        <v>1508.7999999999993</v>
      </c>
    </row>
    <row r="41" spans="2:6" s="107" customFormat="1" ht="15">
      <c r="B41" s="3"/>
      <c r="C41" s="40"/>
      <c r="D41" s="7"/>
      <c r="E41" s="2"/>
      <c r="F41" s="2">
        <f t="shared" si="1"/>
        <v>1508.7999999999993</v>
      </c>
    </row>
    <row r="42" spans="2:6" s="107" customFormat="1" ht="15">
      <c r="B42" s="3"/>
      <c r="C42" s="40"/>
      <c r="D42" s="7"/>
      <c r="E42" s="2"/>
      <c r="F42" s="2">
        <f t="shared" si="1"/>
        <v>1508.7999999999993</v>
      </c>
    </row>
    <row r="43" spans="2:6" s="107" customFormat="1" ht="15">
      <c r="B43" s="3"/>
      <c r="C43" s="40"/>
      <c r="D43" s="7"/>
      <c r="E43" s="2"/>
      <c r="F43" s="2">
        <f t="shared" si="1"/>
        <v>1508.7999999999993</v>
      </c>
    </row>
    <row r="44" spans="2:6" s="107" customFormat="1" ht="15">
      <c r="B44" s="3"/>
      <c r="C44" s="40"/>
      <c r="D44" s="7"/>
      <c r="E44" s="2"/>
      <c r="F44" s="2">
        <f t="shared" si="1"/>
        <v>1508.7999999999993</v>
      </c>
    </row>
    <row r="45" spans="2:6" s="107" customFormat="1" ht="15">
      <c r="B45" s="3"/>
      <c r="C45" s="40"/>
      <c r="D45" s="7"/>
      <c r="E45" s="2"/>
      <c r="F45" s="2">
        <f t="shared" si="1"/>
        <v>1508.7999999999993</v>
      </c>
    </row>
    <row r="46" spans="2:6" s="107" customFormat="1" ht="15">
      <c r="B46" s="3"/>
      <c r="C46" s="40"/>
      <c r="D46" s="7"/>
      <c r="E46" s="2"/>
      <c r="F46" s="2">
        <f t="shared" si="1"/>
        <v>1508.7999999999993</v>
      </c>
    </row>
    <row r="47" spans="2:6" thickBot="1">
      <c r="B47" s="3"/>
      <c r="C47" s="6"/>
      <c r="D47" s="7"/>
      <c r="E47" s="2"/>
      <c r="F47" s="2" t="str">
        <f>IF(D47=0," ",F18+D47)</f>
        <v xml:space="preserve"> </v>
      </c>
    </row>
    <row r="48" spans="2:6" thickBot="1">
      <c r="B48" s="4"/>
      <c r="C48" s="12" t="s">
        <v>19</v>
      </c>
      <c r="D48" s="13"/>
      <c r="E48" s="14"/>
      <c r="F48" s="14">
        <f>F46</f>
        <v>1508.7999999999993</v>
      </c>
    </row>
    <row r="49" spans="4:6" ht="15">
      <c r="D49" s="1"/>
      <c r="E49" s="1"/>
      <c r="F49" s="1"/>
    </row>
    <row r="50" spans="4:6" ht="15"/>
    <row r="51" spans="4:6" ht="15"/>
    <row r="52" spans="4:6" ht="15"/>
    <row r="53" spans="4:6" ht="15"/>
    <row r="54" spans="4:6" ht="15"/>
    <row r="55" spans="4:6" ht="15"/>
  </sheetData>
  <sheetProtection selectLockedCells="1"/>
  <mergeCells count="4">
    <mergeCell ref="C2:F2"/>
    <mergeCell ref="C3:F3"/>
    <mergeCell ref="C4:F4"/>
    <mergeCell ref="G5:J5"/>
  </mergeCells>
  <printOptions horizontalCentered="1"/>
  <pageMargins left="0.43307086614173229" right="0.43307086614173229" top="1.299212598425197" bottom="0.74803149606299213" header="0.51181102362204722" footer="0.31496062992125984"/>
  <pageSetup paperSize="9" scale="85" orientation="portrait" r:id="rId1"/>
  <headerFooter alignWithMargins="0">
    <oddHeader>&amp;L&amp;G&amp;C&amp;"Calibri,Negrito"
CONCILIAÇÃO CONTÁBIL&amp;R&amp;10[inserir logo aqui]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Plan87">
    <tabColor theme="8" tint="0.79998168889431442"/>
  </sheetPr>
  <dimension ref="B2:J71"/>
  <sheetViews>
    <sheetView showGridLines="0" zoomScale="85" zoomScaleNormal="85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51.109375" customWidth="1"/>
    <col min="4" max="6" width="11.33203125" customWidth="1"/>
    <col min="8" max="8" width="15.109375" customWidth="1"/>
    <col min="9" max="9" width="4.21875" customWidth="1"/>
  </cols>
  <sheetData>
    <row r="2" spans="2:10" ht="15.75" customHeight="1">
      <c r="B2" t="s">
        <v>10</v>
      </c>
      <c r="C2" s="186" t="s">
        <v>32</v>
      </c>
      <c r="D2" s="185"/>
      <c r="E2" s="185"/>
      <c r="F2" s="185"/>
    </row>
    <row r="3" spans="2:10" ht="15.75" customHeight="1">
      <c r="B3" t="s">
        <v>12</v>
      </c>
      <c r="C3" s="187">
        <v>112070005</v>
      </c>
      <c r="D3" s="187"/>
      <c r="E3" s="187"/>
      <c r="F3" s="187"/>
    </row>
    <row r="4" spans="2:10" ht="15.75" customHeight="1">
      <c r="B4" t="s">
        <v>13</v>
      </c>
      <c r="C4" s="185" t="s">
        <v>39</v>
      </c>
      <c r="D4" s="185" t="e">
        <f>VLOOKUP(D6,#REF!,2,0)</f>
        <v>#REF!</v>
      </c>
      <c r="E4" s="185"/>
      <c r="F4" s="185" t="e">
        <f>VLOOKUP(F6,#REF!,2,0)</f>
        <v>#REF!</v>
      </c>
    </row>
    <row r="5" spans="2:10" ht="15.75" customHeight="1">
      <c r="B5" t="s">
        <v>14</v>
      </c>
      <c r="C5" s="183">
        <v>44196</v>
      </c>
      <c r="D5" s="183"/>
      <c r="E5" s="183"/>
      <c r="F5" s="87"/>
      <c r="G5" s="189"/>
      <c r="H5" s="185"/>
      <c r="I5" s="185"/>
      <c r="J5" s="185"/>
    </row>
    <row r="7" spans="2:10" ht="15.75" customHeight="1" thickBot="1"/>
    <row r="8" spans="2:10" ht="15.75" customHeight="1" thickBot="1">
      <c r="B8" s="8" t="s">
        <v>15</v>
      </c>
      <c r="C8" s="8" t="s">
        <v>16</v>
      </c>
      <c r="D8" s="8" t="s">
        <v>65</v>
      </c>
      <c r="E8" s="9" t="s">
        <v>70</v>
      </c>
      <c r="F8" s="9" t="s">
        <v>18</v>
      </c>
    </row>
    <row r="9" spans="2:10" ht="15.75" customHeight="1">
      <c r="B9" s="3">
        <v>43466</v>
      </c>
      <c r="C9" s="40" t="s">
        <v>77</v>
      </c>
      <c r="D9" s="7"/>
      <c r="E9" s="2"/>
      <c r="F9" s="2">
        <v>2462.52</v>
      </c>
    </row>
    <row r="10" spans="2:10" ht="15.75" customHeight="1">
      <c r="B10" s="3">
        <v>43861</v>
      </c>
      <c r="C10" s="40" t="s">
        <v>94</v>
      </c>
      <c r="D10" s="7"/>
      <c r="E10" s="2">
        <v>-25</v>
      </c>
      <c r="F10" s="2">
        <f>F9+D10+E10</f>
        <v>2437.52</v>
      </c>
    </row>
    <row r="11" spans="2:10" ht="15.75" customHeight="1">
      <c r="B11" s="3">
        <v>43861</v>
      </c>
      <c r="C11" s="40" t="s">
        <v>96</v>
      </c>
      <c r="D11" s="7"/>
      <c r="E11" s="2">
        <v>-2437.52</v>
      </c>
      <c r="F11" s="2">
        <f t="shared" ref="F11:F49" si="0">F10+D11+E11</f>
        <v>0</v>
      </c>
    </row>
    <row r="12" spans="2:10" ht="15.75" customHeight="1">
      <c r="B12" s="3">
        <v>43861</v>
      </c>
      <c r="C12" s="40" t="s">
        <v>86</v>
      </c>
      <c r="D12" s="7">
        <v>6626.4</v>
      </c>
      <c r="E12" s="2"/>
      <c r="F12" s="2">
        <f t="shared" si="0"/>
        <v>6626.4</v>
      </c>
    </row>
    <row r="13" spans="2:10" ht="15.75" customHeight="1">
      <c r="B13" s="3">
        <v>43868</v>
      </c>
      <c r="C13" s="40" t="s">
        <v>86</v>
      </c>
      <c r="D13" s="7">
        <v>610.74</v>
      </c>
      <c r="E13" s="2"/>
      <c r="F13" s="2">
        <f t="shared" si="0"/>
        <v>7237.1399999999994</v>
      </c>
    </row>
    <row r="14" spans="2:10" ht="15.75" customHeight="1">
      <c r="B14" s="3">
        <v>43882</v>
      </c>
      <c r="C14" s="40" t="s">
        <v>226</v>
      </c>
      <c r="D14" s="7">
        <v>10269.6</v>
      </c>
      <c r="E14" s="2"/>
      <c r="F14" s="2">
        <f t="shared" si="0"/>
        <v>17506.739999999998</v>
      </c>
    </row>
    <row r="15" spans="2:10" ht="15.75" customHeight="1">
      <c r="B15" s="3">
        <v>43889</v>
      </c>
      <c r="C15" s="6" t="s">
        <v>94</v>
      </c>
      <c r="D15" s="7"/>
      <c r="E15" s="2">
        <v>-34</v>
      </c>
      <c r="F15" s="2">
        <f t="shared" si="0"/>
        <v>17472.739999999998</v>
      </c>
    </row>
    <row r="16" spans="2:10" ht="15.75" customHeight="1">
      <c r="B16" s="3">
        <v>43889</v>
      </c>
      <c r="C16" s="6" t="s">
        <v>96</v>
      </c>
      <c r="D16" s="7"/>
      <c r="E16" s="2">
        <v>-7203.14</v>
      </c>
      <c r="F16" s="2">
        <f t="shared" si="0"/>
        <v>10269.599999999999</v>
      </c>
    </row>
    <row r="17" spans="2:8" ht="15.75" customHeight="1">
      <c r="B17" s="3">
        <v>43921</v>
      </c>
      <c r="C17" s="6" t="s">
        <v>94</v>
      </c>
      <c r="D17" s="7"/>
      <c r="E17" s="2">
        <v>-35</v>
      </c>
      <c r="F17" s="2">
        <f t="shared" si="0"/>
        <v>10234.599999999999</v>
      </c>
      <c r="H17" s="1"/>
    </row>
    <row r="18" spans="2:8" ht="15.75" customHeight="1">
      <c r="B18" s="3">
        <v>43921</v>
      </c>
      <c r="C18" s="40" t="s">
        <v>96</v>
      </c>
      <c r="D18" s="7"/>
      <c r="E18" s="2">
        <v>-10234.6</v>
      </c>
      <c r="F18" s="2">
        <f t="shared" si="0"/>
        <v>0</v>
      </c>
    </row>
    <row r="19" spans="2:8" s="97" customFormat="1" ht="15.75" customHeight="1">
      <c r="B19" s="3">
        <v>43948</v>
      </c>
      <c r="C19" s="40" t="s">
        <v>293</v>
      </c>
      <c r="D19" s="7">
        <v>8606.4</v>
      </c>
      <c r="E19" s="2"/>
      <c r="F19" s="2">
        <f t="shared" si="0"/>
        <v>8606.4</v>
      </c>
    </row>
    <row r="20" spans="2:8" s="97" customFormat="1" ht="15.75" customHeight="1">
      <c r="B20" s="3">
        <v>43948</v>
      </c>
      <c r="C20" s="40" t="s">
        <v>294</v>
      </c>
      <c r="D20" s="7">
        <v>9358.7999999999993</v>
      </c>
      <c r="E20" s="2"/>
      <c r="F20" s="2">
        <f t="shared" si="0"/>
        <v>17965.199999999997</v>
      </c>
    </row>
    <row r="21" spans="2:8" s="97" customFormat="1" ht="15.75" customHeight="1">
      <c r="B21" s="3">
        <v>43951</v>
      </c>
      <c r="C21" s="6" t="s">
        <v>94</v>
      </c>
      <c r="D21" s="7"/>
      <c r="E21" s="2">
        <v>-35</v>
      </c>
      <c r="F21" s="2">
        <f t="shared" si="0"/>
        <v>17930.199999999997</v>
      </c>
    </row>
    <row r="22" spans="2:8" s="97" customFormat="1" ht="15.75" customHeight="1">
      <c r="B22" s="3">
        <v>43951</v>
      </c>
      <c r="C22" s="40" t="s">
        <v>96</v>
      </c>
      <c r="D22" s="7"/>
      <c r="E22" s="2">
        <v>-8571.4</v>
      </c>
      <c r="F22" s="2">
        <f t="shared" si="0"/>
        <v>9358.7999999999975</v>
      </c>
    </row>
    <row r="23" spans="2:8" s="97" customFormat="1" ht="15.75" customHeight="1">
      <c r="B23" s="46">
        <v>43977</v>
      </c>
      <c r="C23" s="40" t="s">
        <v>295</v>
      </c>
      <c r="D23" s="7">
        <v>10269.6</v>
      </c>
      <c r="E23" s="2"/>
      <c r="F23" s="2">
        <f>F22+D23+E23</f>
        <v>19628.399999999998</v>
      </c>
    </row>
    <row r="24" spans="2:8" s="97" customFormat="1" ht="15.75" customHeight="1">
      <c r="B24" s="3">
        <v>43982</v>
      </c>
      <c r="C24" s="40" t="s">
        <v>96</v>
      </c>
      <c r="D24" s="7"/>
      <c r="E24" s="2">
        <v>-9323.7999999999993</v>
      </c>
      <c r="F24" s="2">
        <f>F23+D24+E24</f>
        <v>10304.599999999999</v>
      </c>
    </row>
    <row r="25" spans="2:8" s="97" customFormat="1" ht="15.75" customHeight="1">
      <c r="B25" s="3">
        <v>43982</v>
      </c>
      <c r="C25" s="6" t="s">
        <v>94</v>
      </c>
      <c r="D25" s="7"/>
      <c r="E25" s="2">
        <v>-35</v>
      </c>
      <c r="F25" s="2">
        <f>F24+D25+E25</f>
        <v>10269.599999999999</v>
      </c>
    </row>
    <row r="26" spans="2:8" s="97" customFormat="1" ht="15.75" customHeight="1">
      <c r="B26" s="3">
        <v>44007</v>
      </c>
      <c r="C26" s="40" t="s">
        <v>309</v>
      </c>
      <c r="D26" s="7">
        <v>4422</v>
      </c>
      <c r="E26" s="2"/>
      <c r="F26" s="2">
        <f>F25+D26+E26</f>
        <v>14691.599999999999</v>
      </c>
    </row>
    <row r="27" spans="2:8" s="97" customFormat="1" ht="15.75" customHeight="1">
      <c r="B27" s="3">
        <v>44012</v>
      </c>
      <c r="C27" s="40" t="s">
        <v>96</v>
      </c>
      <c r="D27" s="7"/>
      <c r="E27" s="2">
        <v>-35</v>
      </c>
      <c r="F27" s="2">
        <f t="shared" si="0"/>
        <v>14656.599999999999</v>
      </c>
    </row>
    <row r="28" spans="2:8" s="97" customFormat="1" ht="15.75" customHeight="1">
      <c r="B28" s="3">
        <v>44012</v>
      </c>
      <c r="C28" s="40" t="s">
        <v>96</v>
      </c>
      <c r="D28" s="7"/>
      <c r="E28" s="2">
        <v>-10234.6</v>
      </c>
      <c r="F28" s="2">
        <f t="shared" si="0"/>
        <v>4421.9999999999982</v>
      </c>
    </row>
    <row r="29" spans="2:8" s="97" customFormat="1" ht="15.75" customHeight="1">
      <c r="B29" s="3">
        <v>44039</v>
      </c>
      <c r="C29" s="40" t="s">
        <v>323</v>
      </c>
      <c r="D29" s="7">
        <v>3722.4</v>
      </c>
      <c r="E29" s="2"/>
      <c r="F29" s="2">
        <f t="shared" si="0"/>
        <v>8144.3999999999978</v>
      </c>
    </row>
    <row r="30" spans="2:8" s="97" customFormat="1" ht="15.75" customHeight="1">
      <c r="B30" s="3">
        <v>44043</v>
      </c>
      <c r="C30" s="40" t="s">
        <v>96</v>
      </c>
      <c r="D30" s="7"/>
      <c r="E30" s="2">
        <v>-34</v>
      </c>
      <c r="F30" s="2">
        <f t="shared" si="0"/>
        <v>8110.3999999999978</v>
      </c>
    </row>
    <row r="31" spans="2:8" s="99" customFormat="1" ht="15.75" customHeight="1">
      <c r="B31" s="3">
        <v>44043</v>
      </c>
      <c r="C31" s="40" t="s">
        <v>96</v>
      </c>
      <c r="D31" s="7"/>
      <c r="E31" s="2">
        <v>-4388</v>
      </c>
      <c r="F31" s="2">
        <f t="shared" si="0"/>
        <v>3722.3999999999978</v>
      </c>
    </row>
    <row r="32" spans="2:8" s="99" customFormat="1" ht="15.75" customHeight="1">
      <c r="B32" s="3">
        <v>44069</v>
      </c>
      <c r="C32" s="40" t="s">
        <v>345</v>
      </c>
      <c r="D32" s="7">
        <v>5148</v>
      </c>
      <c r="E32" s="2"/>
      <c r="F32" s="2">
        <f t="shared" si="0"/>
        <v>8870.3999999999978</v>
      </c>
    </row>
    <row r="33" spans="2:6" s="99" customFormat="1" ht="15.75" customHeight="1">
      <c r="B33" s="3">
        <v>44074</v>
      </c>
      <c r="C33" s="40" t="s">
        <v>96</v>
      </c>
      <c r="D33" s="7"/>
      <c r="E33" s="2">
        <v>-35</v>
      </c>
      <c r="F33" s="2">
        <f t="shared" si="0"/>
        <v>8835.3999999999978</v>
      </c>
    </row>
    <row r="34" spans="2:6" s="101" customFormat="1" ht="15.75" customHeight="1">
      <c r="B34" s="3">
        <v>44074</v>
      </c>
      <c r="C34" s="40" t="s">
        <v>96</v>
      </c>
      <c r="D34" s="7"/>
      <c r="E34" s="2">
        <v>-3687.4</v>
      </c>
      <c r="F34" s="2">
        <f t="shared" si="0"/>
        <v>5147.9999999999982</v>
      </c>
    </row>
    <row r="35" spans="2:6" s="101" customFormat="1" ht="15.75" customHeight="1">
      <c r="B35" s="3">
        <v>44102</v>
      </c>
      <c r="C35" s="40" t="s">
        <v>363</v>
      </c>
      <c r="D35" s="7">
        <v>8672.4</v>
      </c>
      <c r="E35" s="2"/>
      <c r="F35" s="2">
        <f t="shared" si="0"/>
        <v>13820.399999999998</v>
      </c>
    </row>
    <row r="36" spans="2:6" s="101" customFormat="1" ht="15.75" customHeight="1">
      <c r="B36" s="3">
        <v>44104</v>
      </c>
      <c r="C36" s="6" t="s">
        <v>94</v>
      </c>
      <c r="D36" s="7"/>
      <c r="E36" s="2">
        <v>-35</v>
      </c>
      <c r="F36" s="2">
        <f t="shared" si="0"/>
        <v>13785.399999999998</v>
      </c>
    </row>
    <row r="37" spans="2:6" s="99" customFormat="1" ht="15.75" customHeight="1">
      <c r="B37" s="3">
        <v>44104</v>
      </c>
      <c r="C37" s="40" t="s">
        <v>96</v>
      </c>
      <c r="D37" s="7"/>
      <c r="E37" s="2">
        <v>-5113</v>
      </c>
      <c r="F37" s="2">
        <f t="shared" si="0"/>
        <v>8672.3999999999978</v>
      </c>
    </row>
    <row r="38" spans="2:6" s="97" customFormat="1" ht="15.75" customHeight="1">
      <c r="B38" s="3">
        <v>44131</v>
      </c>
      <c r="C38" s="40" t="s">
        <v>364</v>
      </c>
      <c r="D38" s="7">
        <v>11100</v>
      </c>
      <c r="E38" s="2"/>
      <c r="F38" s="2">
        <f t="shared" si="0"/>
        <v>19772.399999999998</v>
      </c>
    </row>
    <row r="39" spans="2:6" s="97" customFormat="1" ht="15.75" customHeight="1">
      <c r="B39" s="3">
        <v>44134</v>
      </c>
      <c r="C39" s="6" t="s">
        <v>94</v>
      </c>
      <c r="D39" s="7"/>
      <c r="E39" s="2">
        <v>-35</v>
      </c>
      <c r="F39" s="2">
        <f t="shared" si="0"/>
        <v>19737.399999999998</v>
      </c>
    </row>
    <row r="40" spans="2:6" s="107" customFormat="1" ht="15.75" customHeight="1">
      <c r="B40" s="3">
        <v>44134</v>
      </c>
      <c r="C40" s="40" t="s">
        <v>96</v>
      </c>
      <c r="D40" s="7"/>
      <c r="E40" s="2">
        <v>-8637.4</v>
      </c>
      <c r="F40" s="2">
        <f t="shared" si="0"/>
        <v>11099.999999999998</v>
      </c>
    </row>
    <row r="41" spans="2:6" s="107" customFormat="1" ht="15.75" customHeight="1">
      <c r="B41" s="3">
        <v>44160</v>
      </c>
      <c r="C41" s="40" t="s">
        <v>384</v>
      </c>
      <c r="D41" s="7">
        <v>10500</v>
      </c>
      <c r="E41" s="2"/>
      <c r="F41" s="2">
        <f t="shared" si="0"/>
        <v>21600</v>
      </c>
    </row>
    <row r="42" spans="2:6" s="107" customFormat="1" ht="15.75" customHeight="1">
      <c r="B42" s="3">
        <v>44165</v>
      </c>
      <c r="C42" s="6" t="s">
        <v>94</v>
      </c>
      <c r="D42" s="7"/>
      <c r="E42" s="2">
        <v>-34</v>
      </c>
      <c r="F42" s="2">
        <f t="shared" si="0"/>
        <v>21566</v>
      </c>
    </row>
    <row r="43" spans="2:6" s="114" customFormat="1" ht="15.75" customHeight="1">
      <c r="B43" s="3">
        <v>44165</v>
      </c>
      <c r="C43" s="40" t="s">
        <v>96</v>
      </c>
      <c r="D43" s="7"/>
      <c r="E43" s="2">
        <v>-11066</v>
      </c>
      <c r="F43" s="2">
        <f t="shared" si="0"/>
        <v>10500</v>
      </c>
    </row>
    <row r="44" spans="2:6" s="114" customFormat="1" ht="15.75" customHeight="1">
      <c r="B44" s="3">
        <v>44196</v>
      </c>
      <c r="C44" s="40" t="s">
        <v>384</v>
      </c>
      <c r="D44" s="7">
        <v>10200</v>
      </c>
      <c r="E44" s="2"/>
      <c r="F44" s="2">
        <f t="shared" si="0"/>
        <v>20700</v>
      </c>
    </row>
    <row r="45" spans="2:6" s="180" customFormat="1" ht="15.75" customHeight="1">
      <c r="B45" s="3">
        <v>44196</v>
      </c>
      <c r="C45" s="40" t="s">
        <v>384</v>
      </c>
      <c r="D45" s="7">
        <v>7774.8</v>
      </c>
      <c r="E45" s="2"/>
      <c r="F45" s="2">
        <f t="shared" si="0"/>
        <v>28474.799999999999</v>
      </c>
    </row>
    <row r="46" spans="2:6" s="114" customFormat="1" ht="15.75" customHeight="1">
      <c r="B46" s="3">
        <v>44196</v>
      </c>
      <c r="C46" s="6" t="s">
        <v>94</v>
      </c>
      <c r="D46" s="7"/>
      <c r="E46" s="2">
        <v>-32</v>
      </c>
      <c r="F46" s="2">
        <f t="shared" si="0"/>
        <v>28442.799999999999</v>
      </c>
    </row>
    <row r="47" spans="2:6" s="107" customFormat="1" ht="15.75" customHeight="1">
      <c r="B47" s="3">
        <v>44196</v>
      </c>
      <c r="C47" s="40" t="s">
        <v>96</v>
      </c>
      <c r="D47" s="7"/>
      <c r="E47" s="2">
        <v>-10468</v>
      </c>
      <c r="F47" s="2">
        <f t="shared" si="0"/>
        <v>17974.8</v>
      </c>
    </row>
    <row r="48" spans="2:6" ht="15.75" customHeight="1" thickBot="1">
      <c r="B48" s="3"/>
      <c r="C48" s="6"/>
      <c r="D48" s="7"/>
      <c r="E48" s="2"/>
      <c r="F48" s="2">
        <f t="shared" si="0"/>
        <v>17974.8</v>
      </c>
    </row>
    <row r="49" spans="2:6" ht="15.75" customHeight="1" thickBot="1">
      <c r="B49" s="4"/>
      <c r="C49" s="12" t="s">
        <v>19</v>
      </c>
      <c r="D49" s="13"/>
      <c r="E49" s="14"/>
      <c r="F49" s="14">
        <f t="shared" si="0"/>
        <v>17974.8</v>
      </c>
    </row>
    <row r="50" spans="2:6" ht="15.75" customHeight="1">
      <c r="D50" s="1"/>
      <c r="E50" s="1"/>
      <c r="F50" s="1"/>
    </row>
    <row r="67" ht="15"/>
    <row r="69" ht="15"/>
    <row r="71" ht="15"/>
  </sheetData>
  <sheetProtection selectLockedCells="1"/>
  <sortState xmlns:xlrd2="http://schemas.microsoft.com/office/spreadsheetml/2017/richdata2" ref="B23:J26">
    <sortCondition ref="B23:B26"/>
  </sortState>
  <mergeCells count="4">
    <mergeCell ref="C2:F2"/>
    <mergeCell ref="C3:F3"/>
    <mergeCell ref="C4:F4"/>
    <mergeCell ref="G5:J5"/>
  </mergeCells>
  <printOptions horizontalCentered="1"/>
  <pageMargins left="0.43307086614173229" right="0.43307086614173229" top="1.299212598425197" bottom="0.74803149606299213" header="0.51181102362204722" footer="0.31496062992125984"/>
  <pageSetup paperSize="9" scale="85" orientation="portrait" r:id="rId1"/>
  <headerFooter alignWithMargins="0">
    <oddHeader>&amp;L&amp;G&amp;C&amp;"Calibri,Negrito"
CONCILIAÇÃO CONTÁBIL&amp;R&amp;10[inserir logo aqui]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8" tint="0.79998168889431442"/>
  </sheetPr>
  <dimension ref="A2:I41"/>
  <sheetViews>
    <sheetView workbookViewId="0">
      <selection activeCell="B5" sqref="B5"/>
    </sheetView>
  </sheetViews>
  <sheetFormatPr defaultRowHeight="15"/>
  <cols>
    <col min="1" max="1" width="14.109375" bestFit="1" customWidth="1"/>
    <col min="2" max="2" width="40.5546875" customWidth="1"/>
    <col min="3" max="3" width="8.88671875" bestFit="1" customWidth="1"/>
    <col min="4" max="4" width="8.88671875" customWidth="1"/>
    <col min="5" max="5" width="8.33203125" bestFit="1" customWidth="1"/>
  </cols>
  <sheetData>
    <row r="2" spans="1:9">
      <c r="A2" t="s">
        <v>10</v>
      </c>
      <c r="B2" s="186" t="s">
        <v>32</v>
      </c>
      <c r="C2" s="185"/>
      <c r="D2" s="185"/>
      <c r="E2" s="185"/>
    </row>
    <row r="3" spans="1:9">
      <c r="A3" t="s">
        <v>12</v>
      </c>
      <c r="B3" s="187">
        <v>112070006</v>
      </c>
      <c r="C3" s="187"/>
      <c r="D3" s="187"/>
      <c r="E3" s="187"/>
    </row>
    <row r="4" spans="1:9">
      <c r="A4" t="s">
        <v>13</v>
      </c>
      <c r="B4" s="185" t="s">
        <v>67</v>
      </c>
      <c r="C4" s="185" t="e">
        <f>VLOOKUP(C6,#REF!,2,0)</f>
        <v>#REF!</v>
      </c>
      <c r="D4" s="185"/>
      <c r="E4" s="185" t="e">
        <f>VLOOKUP(E6,#REF!,2,0)</f>
        <v>#REF!</v>
      </c>
    </row>
    <row r="5" spans="1:9">
      <c r="A5" t="s">
        <v>14</v>
      </c>
      <c r="B5" s="183">
        <v>44196</v>
      </c>
      <c r="C5" s="183"/>
      <c r="D5" s="183"/>
      <c r="E5" s="87"/>
      <c r="F5" s="86"/>
      <c r="G5" s="87"/>
      <c r="H5" s="87"/>
      <c r="I5" s="87"/>
    </row>
    <row r="7" spans="1:9" ht="15.75" thickBot="1"/>
    <row r="8" spans="1:9" ht="15.75" thickBot="1">
      <c r="A8" s="8" t="s">
        <v>15</v>
      </c>
      <c r="B8" s="8" t="s">
        <v>16</v>
      </c>
      <c r="C8" s="8" t="s">
        <v>65</v>
      </c>
      <c r="D8" s="9" t="s">
        <v>70</v>
      </c>
      <c r="E8" s="9" t="s">
        <v>18</v>
      </c>
    </row>
    <row r="9" spans="1:9">
      <c r="A9" s="3">
        <v>43830</v>
      </c>
      <c r="B9" s="40" t="s">
        <v>203</v>
      </c>
      <c r="C9" s="7"/>
      <c r="D9" s="2"/>
      <c r="E9" s="2">
        <v>607.39</v>
      </c>
    </row>
    <row r="10" spans="1:9">
      <c r="A10" s="3">
        <v>43861</v>
      </c>
      <c r="B10" s="6" t="s">
        <v>94</v>
      </c>
      <c r="C10" s="7"/>
      <c r="D10" s="7">
        <v>-60.73</v>
      </c>
      <c r="E10" s="2">
        <f>E9+C10+D10</f>
        <v>546.66</v>
      </c>
    </row>
    <row r="11" spans="1:9">
      <c r="A11" s="3">
        <v>43889</v>
      </c>
      <c r="B11" s="6" t="s">
        <v>94</v>
      </c>
      <c r="C11" s="7"/>
      <c r="D11" s="7">
        <v>-60.73</v>
      </c>
      <c r="E11" s="2">
        <f t="shared" ref="E11:E41" si="0">E10+C11+D11</f>
        <v>485.92999999999995</v>
      </c>
    </row>
    <row r="12" spans="1:9">
      <c r="A12" s="3">
        <v>43921</v>
      </c>
      <c r="B12" s="6" t="s">
        <v>94</v>
      </c>
      <c r="C12" s="7"/>
      <c r="D12" s="7">
        <v>-60.73</v>
      </c>
      <c r="E12" s="2">
        <f t="shared" si="0"/>
        <v>425.19999999999993</v>
      </c>
    </row>
    <row r="13" spans="1:9">
      <c r="A13" s="3">
        <v>43951</v>
      </c>
      <c r="B13" s="40" t="s">
        <v>94</v>
      </c>
      <c r="C13" s="7"/>
      <c r="D13" s="2">
        <v>-60.73</v>
      </c>
      <c r="E13" s="2">
        <f t="shared" si="0"/>
        <v>364.46999999999991</v>
      </c>
    </row>
    <row r="14" spans="1:9">
      <c r="A14" s="3">
        <v>43982</v>
      </c>
      <c r="B14" s="40" t="s">
        <v>94</v>
      </c>
      <c r="C14" s="7"/>
      <c r="D14" s="2">
        <v>-60.73</v>
      </c>
      <c r="E14" s="2">
        <f t="shared" si="0"/>
        <v>303.7399999999999</v>
      </c>
    </row>
    <row r="15" spans="1:9">
      <c r="A15" s="46">
        <v>44012</v>
      </c>
      <c r="B15" s="40" t="s">
        <v>94</v>
      </c>
      <c r="C15" s="7"/>
      <c r="D15" s="2">
        <v>-60.73</v>
      </c>
      <c r="E15" s="2">
        <f t="shared" si="0"/>
        <v>243.00999999999991</v>
      </c>
    </row>
    <row r="16" spans="1:9">
      <c r="A16" s="3">
        <v>44043</v>
      </c>
      <c r="B16" s="40" t="s">
        <v>94</v>
      </c>
      <c r="C16" s="7"/>
      <c r="D16" s="2">
        <v>-60.73</v>
      </c>
      <c r="E16" s="2">
        <f t="shared" si="0"/>
        <v>182.27999999999992</v>
      </c>
    </row>
    <row r="17" spans="1:5">
      <c r="A17" s="3">
        <v>44074</v>
      </c>
      <c r="B17" s="40" t="s">
        <v>94</v>
      </c>
      <c r="C17" s="7"/>
      <c r="D17" s="2">
        <v>-60.73</v>
      </c>
      <c r="E17" s="2">
        <f t="shared" si="0"/>
        <v>121.54999999999993</v>
      </c>
    </row>
    <row r="18" spans="1:5">
      <c r="A18" s="3">
        <v>44104</v>
      </c>
      <c r="B18" s="6" t="s">
        <v>94</v>
      </c>
      <c r="C18" s="7"/>
      <c r="D18" s="2">
        <v>-60.73</v>
      </c>
      <c r="E18" s="2">
        <f t="shared" si="0"/>
        <v>60.819999999999929</v>
      </c>
    </row>
    <row r="19" spans="1:5" s="97" customFormat="1">
      <c r="A19" s="3">
        <v>44134</v>
      </c>
      <c r="B19" s="40" t="s">
        <v>94</v>
      </c>
      <c r="C19" s="7"/>
      <c r="D19" s="2">
        <v>-60.73</v>
      </c>
      <c r="E19" s="2">
        <f t="shared" si="0"/>
        <v>8.9999999999932356E-2</v>
      </c>
    </row>
    <row r="20" spans="1:5" s="97" customFormat="1">
      <c r="A20" s="3">
        <v>44134</v>
      </c>
      <c r="B20" s="40" t="s">
        <v>365</v>
      </c>
      <c r="C20" s="7"/>
      <c r="D20" s="2">
        <v>-0.09</v>
      </c>
      <c r="E20" s="2">
        <f t="shared" si="0"/>
        <v>-6.7640337775287662E-14</v>
      </c>
    </row>
    <row r="21" spans="1:5" s="97" customFormat="1">
      <c r="A21" s="3"/>
      <c r="B21" s="40"/>
      <c r="C21" s="7"/>
      <c r="D21" s="2"/>
      <c r="E21" s="2">
        <f t="shared" si="0"/>
        <v>-6.7640337775287662E-14</v>
      </c>
    </row>
    <row r="22" spans="1:5" s="97" customFormat="1">
      <c r="A22" s="3"/>
      <c r="B22" s="6"/>
      <c r="C22" s="7"/>
      <c r="D22" s="2"/>
      <c r="E22" s="2">
        <f t="shared" si="0"/>
        <v>-6.7640337775287662E-14</v>
      </c>
    </row>
    <row r="23" spans="1:5" s="97" customFormat="1">
      <c r="A23" s="3"/>
      <c r="B23" s="6"/>
      <c r="C23" s="7"/>
      <c r="D23" s="2"/>
      <c r="E23" s="2">
        <f t="shared" si="0"/>
        <v>-6.7640337775287662E-14</v>
      </c>
    </row>
    <row r="24" spans="1:5" s="97" customFormat="1">
      <c r="A24" s="3"/>
      <c r="B24" s="6"/>
      <c r="C24" s="7"/>
      <c r="D24" s="2"/>
      <c r="E24" s="2">
        <f t="shared" si="0"/>
        <v>-6.7640337775287662E-14</v>
      </c>
    </row>
    <row r="25" spans="1:5" s="97" customFormat="1">
      <c r="A25" s="3"/>
      <c r="B25" s="6"/>
      <c r="C25" s="7"/>
      <c r="D25" s="2"/>
      <c r="E25" s="2">
        <f t="shared" si="0"/>
        <v>-6.7640337775287662E-14</v>
      </c>
    </row>
    <row r="26" spans="1:5" s="97" customFormat="1">
      <c r="A26" s="3"/>
      <c r="B26" s="6"/>
      <c r="C26" s="7"/>
      <c r="D26" s="2"/>
      <c r="E26" s="2">
        <f t="shared" si="0"/>
        <v>-6.7640337775287662E-14</v>
      </c>
    </row>
    <row r="27" spans="1:5" s="97" customFormat="1">
      <c r="A27" s="3"/>
      <c r="B27" s="6"/>
      <c r="C27" s="7"/>
      <c r="D27" s="2"/>
      <c r="E27" s="2">
        <f t="shared" si="0"/>
        <v>-6.7640337775287662E-14</v>
      </c>
    </row>
    <row r="28" spans="1:5" s="97" customFormat="1">
      <c r="A28" s="3"/>
      <c r="B28" s="6"/>
      <c r="C28" s="7"/>
      <c r="D28" s="2"/>
      <c r="E28" s="2">
        <f t="shared" si="0"/>
        <v>-6.7640337775287662E-14</v>
      </c>
    </row>
    <row r="29" spans="1:5" s="97" customFormat="1">
      <c r="A29" s="3"/>
      <c r="B29" s="6"/>
      <c r="C29" s="7"/>
      <c r="D29" s="2"/>
      <c r="E29" s="2">
        <f t="shared" si="0"/>
        <v>-6.7640337775287662E-14</v>
      </c>
    </row>
    <row r="30" spans="1:5" s="97" customFormat="1">
      <c r="A30" s="3"/>
      <c r="B30" s="6"/>
      <c r="C30" s="7"/>
      <c r="D30" s="2"/>
      <c r="E30" s="2">
        <f t="shared" si="0"/>
        <v>-6.7640337775287662E-14</v>
      </c>
    </row>
    <row r="31" spans="1:5" s="97" customFormat="1">
      <c r="A31" s="3"/>
      <c r="B31" s="6"/>
      <c r="C31" s="7"/>
      <c r="D31" s="2"/>
      <c r="E31" s="2">
        <f t="shared" si="0"/>
        <v>-6.7640337775287662E-14</v>
      </c>
    </row>
    <row r="32" spans="1:5" s="97" customFormat="1">
      <c r="A32" s="3"/>
      <c r="B32" s="6"/>
      <c r="C32" s="7"/>
      <c r="D32" s="2"/>
      <c r="E32" s="2">
        <f t="shared" si="0"/>
        <v>-6.7640337775287662E-14</v>
      </c>
    </row>
    <row r="33" spans="1:5" s="97" customFormat="1">
      <c r="A33" s="3"/>
      <c r="B33" s="6"/>
      <c r="C33" s="7"/>
      <c r="D33" s="2"/>
      <c r="E33" s="2">
        <f t="shared" si="0"/>
        <v>-6.7640337775287662E-14</v>
      </c>
    </row>
    <row r="34" spans="1:5" s="101" customFormat="1">
      <c r="A34" s="3"/>
      <c r="B34" s="6"/>
      <c r="C34" s="7"/>
      <c r="D34" s="2"/>
      <c r="E34" s="2">
        <f t="shared" si="0"/>
        <v>-6.7640337775287662E-14</v>
      </c>
    </row>
    <row r="35" spans="1:5" s="101" customFormat="1">
      <c r="A35" s="3"/>
      <c r="B35" s="6"/>
      <c r="C35" s="7"/>
      <c r="D35" s="2"/>
      <c r="E35" s="2">
        <f t="shared" si="0"/>
        <v>-6.7640337775287662E-14</v>
      </c>
    </row>
    <row r="36" spans="1:5" s="101" customFormat="1">
      <c r="A36" s="3"/>
      <c r="B36" s="6"/>
      <c r="C36" s="7"/>
      <c r="D36" s="2"/>
      <c r="E36" s="2">
        <f t="shared" si="0"/>
        <v>-6.7640337775287662E-14</v>
      </c>
    </row>
    <row r="37" spans="1:5" s="101" customFormat="1">
      <c r="A37" s="3"/>
      <c r="B37" s="6"/>
      <c r="C37" s="7"/>
      <c r="D37" s="2"/>
      <c r="E37" s="2">
        <f t="shared" si="0"/>
        <v>-6.7640337775287662E-14</v>
      </c>
    </row>
    <row r="38" spans="1:5" s="101" customFormat="1">
      <c r="A38" s="3"/>
      <c r="B38" s="6"/>
      <c r="C38" s="7"/>
      <c r="D38" s="2"/>
      <c r="E38" s="2">
        <f t="shared" si="0"/>
        <v>-6.7640337775287662E-14</v>
      </c>
    </row>
    <row r="39" spans="1:5" s="97" customFormat="1">
      <c r="A39" s="3"/>
      <c r="B39" s="6"/>
      <c r="C39" s="7"/>
      <c r="D39" s="2"/>
      <c r="E39" s="2">
        <f t="shared" si="0"/>
        <v>-6.7640337775287662E-14</v>
      </c>
    </row>
    <row r="40" spans="1:5" ht="15.75" thickBot="1">
      <c r="A40" s="3"/>
      <c r="B40" s="6"/>
      <c r="C40" s="7"/>
      <c r="D40" s="2"/>
      <c r="E40" s="2">
        <f t="shared" si="0"/>
        <v>-6.7640337775287662E-14</v>
      </c>
    </row>
    <row r="41" spans="1:5" ht="15.75" thickBot="1">
      <c r="A41" s="4"/>
      <c r="B41" s="12" t="s">
        <v>19</v>
      </c>
      <c r="C41" s="13"/>
      <c r="D41" s="14"/>
      <c r="E41" s="14">
        <f t="shared" si="0"/>
        <v>-6.7640337775287662E-14</v>
      </c>
    </row>
  </sheetData>
  <mergeCells count="3">
    <mergeCell ref="B2:E2"/>
    <mergeCell ref="B3:E3"/>
    <mergeCell ref="B4:E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8" tint="0.79998168889431442"/>
  </sheetPr>
  <dimension ref="A2:I49"/>
  <sheetViews>
    <sheetView workbookViewId="0">
      <selection activeCell="B5" sqref="B5"/>
    </sheetView>
  </sheetViews>
  <sheetFormatPr defaultRowHeight="15"/>
  <cols>
    <col min="1" max="1" width="14.109375" bestFit="1" customWidth="1"/>
    <col min="2" max="2" width="42.33203125" customWidth="1"/>
    <col min="3" max="3" width="9.88671875" bestFit="1" customWidth="1"/>
    <col min="4" max="4" width="9.88671875" customWidth="1"/>
    <col min="5" max="5" width="9.33203125" bestFit="1" customWidth="1"/>
    <col min="7" max="8" width="9.33203125" bestFit="1" customWidth="1"/>
  </cols>
  <sheetData>
    <row r="2" spans="1:9">
      <c r="A2" t="s">
        <v>10</v>
      </c>
      <c r="B2" s="186" t="s">
        <v>32</v>
      </c>
      <c r="C2" s="185"/>
      <c r="D2" s="185"/>
      <c r="E2" s="185"/>
    </row>
    <row r="3" spans="1:9">
      <c r="A3" t="s">
        <v>12</v>
      </c>
      <c r="B3" s="187">
        <v>112070007</v>
      </c>
      <c r="C3" s="187"/>
      <c r="D3" s="187"/>
      <c r="E3" s="187"/>
    </row>
    <row r="4" spans="1:9">
      <c r="A4" t="s">
        <v>13</v>
      </c>
      <c r="B4" s="185" t="s">
        <v>68</v>
      </c>
      <c r="C4" s="185" t="e">
        <f>VLOOKUP(C6,#REF!,2,0)</f>
        <v>#REF!</v>
      </c>
      <c r="D4" s="185"/>
      <c r="E4" s="185" t="e">
        <f>VLOOKUP(E6,#REF!,2,0)</f>
        <v>#REF!</v>
      </c>
    </row>
    <row r="5" spans="1:9">
      <c r="A5" t="s">
        <v>14</v>
      </c>
      <c r="B5" s="183">
        <v>44196</v>
      </c>
      <c r="C5" s="183"/>
      <c r="D5" s="183"/>
      <c r="E5" s="87"/>
      <c r="F5" s="86"/>
      <c r="G5" s="87"/>
      <c r="H5" s="87"/>
      <c r="I5" s="87"/>
    </row>
    <row r="7" spans="1:9" ht="15.75" thickBot="1"/>
    <row r="8" spans="1:9" ht="15.75" thickBot="1">
      <c r="A8" s="8" t="s">
        <v>15</v>
      </c>
      <c r="B8" s="8" t="s">
        <v>16</v>
      </c>
      <c r="C8" s="42" t="s">
        <v>65</v>
      </c>
      <c r="D8" s="43" t="s">
        <v>70</v>
      </c>
      <c r="E8" s="9" t="s">
        <v>18</v>
      </c>
    </row>
    <row r="9" spans="1:9">
      <c r="A9" s="3">
        <v>43830</v>
      </c>
      <c r="B9" s="40" t="s">
        <v>182</v>
      </c>
      <c r="C9" s="7"/>
      <c r="D9" s="2"/>
      <c r="E9" s="2">
        <v>7911.38</v>
      </c>
    </row>
    <row r="10" spans="1:9">
      <c r="A10" s="3">
        <v>43861</v>
      </c>
      <c r="B10" s="40" t="s">
        <v>94</v>
      </c>
      <c r="C10" s="7"/>
      <c r="D10" s="2">
        <v>-25</v>
      </c>
      <c r="E10" s="2">
        <f>E9+C10+D10</f>
        <v>7886.38</v>
      </c>
    </row>
    <row r="11" spans="1:9">
      <c r="A11" s="3">
        <v>43861</v>
      </c>
      <c r="B11" s="40" t="s">
        <v>97</v>
      </c>
      <c r="C11" s="7"/>
      <c r="D11" s="2">
        <v>-7886.38</v>
      </c>
      <c r="E11" s="2">
        <f t="shared" ref="E11:E47" si="0">E10+C11+D11</f>
        <v>0</v>
      </c>
    </row>
    <row r="12" spans="1:9">
      <c r="A12" s="3">
        <v>43861</v>
      </c>
      <c r="B12" s="40" t="s">
        <v>204</v>
      </c>
      <c r="C12" s="7">
        <v>10200</v>
      </c>
      <c r="D12" s="2"/>
      <c r="E12" s="2">
        <f t="shared" si="0"/>
        <v>10200</v>
      </c>
    </row>
    <row r="13" spans="1:9">
      <c r="A13" s="3">
        <v>43868</v>
      </c>
      <c r="B13" s="40" t="s">
        <v>204</v>
      </c>
      <c r="C13" s="7">
        <v>925.98</v>
      </c>
      <c r="D13" s="2"/>
      <c r="E13" s="2">
        <f t="shared" si="0"/>
        <v>11125.98</v>
      </c>
    </row>
    <row r="14" spans="1:9">
      <c r="A14" s="3">
        <v>43882</v>
      </c>
      <c r="B14" s="40" t="s">
        <v>227</v>
      </c>
      <c r="C14" s="7">
        <v>10800</v>
      </c>
      <c r="D14" s="2"/>
      <c r="E14" s="2">
        <f t="shared" si="0"/>
        <v>21925.98</v>
      </c>
    </row>
    <row r="15" spans="1:9">
      <c r="A15" s="3">
        <v>43889</v>
      </c>
      <c r="B15" s="6" t="s">
        <v>94</v>
      </c>
      <c r="C15" s="7"/>
      <c r="D15" s="2">
        <v>-34</v>
      </c>
      <c r="E15" s="2">
        <f t="shared" si="0"/>
        <v>21891.98</v>
      </c>
      <c r="G15" s="1"/>
    </row>
    <row r="16" spans="1:9">
      <c r="A16" s="3">
        <v>43889</v>
      </c>
      <c r="B16" s="6" t="s">
        <v>97</v>
      </c>
      <c r="C16" s="7"/>
      <c r="D16" s="2">
        <v>-11091.98</v>
      </c>
      <c r="E16" s="2">
        <f t="shared" si="0"/>
        <v>10800</v>
      </c>
    </row>
    <row r="17" spans="1:8">
      <c r="A17" s="3">
        <v>43916</v>
      </c>
      <c r="B17" s="6" t="s">
        <v>263</v>
      </c>
      <c r="C17" s="7">
        <v>11400</v>
      </c>
      <c r="D17" s="2"/>
      <c r="E17" s="2">
        <f t="shared" si="0"/>
        <v>22200</v>
      </c>
    </row>
    <row r="18" spans="1:8">
      <c r="A18" s="3">
        <v>43921</v>
      </c>
      <c r="B18" s="40" t="s">
        <v>94</v>
      </c>
      <c r="C18" s="7"/>
      <c r="D18" s="2">
        <v>-35</v>
      </c>
      <c r="E18" s="2">
        <f t="shared" si="0"/>
        <v>22165</v>
      </c>
    </row>
    <row r="19" spans="1:8" s="97" customFormat="1">
      <c r="A19" s="3">
        <v>43921</v>
      </c>
      <c r="B19" s="6" t="s">
        <v>97</v>
      </c>
      <c r="C19" s="7"/>
      <c r="D19" s="2">
        <v>-10765</v>
      </c>
      <c r="E19" s="2">
        <f t="shared" si="0"/>
        <v>11400</v>
      </c>
    </row>
    <row r="20" spans="1:8" s="97" customFormat="1">
      <c r="A20" s="3">
        <v>43948</v>
      </c>
      <c r="B20" s="40" t="s">
        <v>324</v>
      </c>
      <c r="C20" s="7">
        <v>11400</v>
      </c>
      <c r="D20" s="2"/>
      <c r="E20" s="2">
        <f t="shared" si="0"/>
        <v>22800</v>
      </c>
    </row>
    <row r="21" spans="1:8" s="97" customFormat="1">
      <c r="A21" s="3">
        <v>43951</v>
      </c>
      <c r="B21" s="6" t="s">
        <v>94</v>
      </c>
      <c r="C21" s="7"/>
      <c r="D21" s="2">
        <v>-35</v>
      </c>
      <c r="E21" s="2">
        <f t="shared" si="0"/>
        <v>22765</v>
      </c>
    </row>
    <row r="22" spans="1:8" s="97" customFormat="1">
      <c r="A22" s="3">
        <v>43951</v>
      </c>
      <c r="B22" s="40" t="s">
        <v>296</v>
      </c>
      <c r="C22" s="7"/>
      <c r="D22" s="2">
        <v>-11365</v>
      </c>
      <c r="E22" s="2">
        <f t="shared" si="0"/>
        <v>11400</v>
      </c>
    </row>
    <row r="23" spans="1:8" s="97" customFormat="1">
      <c r="A23" s="46">
        <v>43977</v>
      </c>
      <c r="B23" s="40" t="s">
        <v>325</v>
      </c>
      <c r="C23" s="7">
        <v>11400</v>
      </c>
      <c r="D23" s="2"/>
      <c r="E23" s="2">
        <f t="shared" si="0"/>
        <v>22800</v>
      </c>
    </row>
    <row r="24" spans="1:8" s="97" customFormat="1">
      <c r="A24" s="3">
        <v>43982</v>
      </c>
      <c r="B24" s="6" t="s">
        <v>94</v>
      </c>
      <c r="C24" s="7"/>
      <c r="D24" s="2">
        <v>-35</v>
      </c>
      <c r="E24" s="2">
        <f t="shared" si="0"/>
        <v>22765</v>
      </c>
    </row>
    <row r="25" spans="1:8" s="97" customFormat="1">
      <c r="A25" s="3">
        <v>43982</v>
      </c>
      <c r="B25" s="40" t="s">
        <v>96</v>
      </c>
      <c r="C25" s="7"/>
      <c r="D25" s="2">
        <v>-11365</v>
      </c>
      <c r="E25" s="2">
        <f t="shared" si="0"/>
        <v>11400</v>
      </c>
      <c r="H25" s="1"/>
    </row>
    <row r="26" spans="1:8" s="97" customFormat="1">
      <c r="A26" s="3">
        <v>44007</v>
      </c>
      <c r="B26" s="40" t="s">
        <v>326</v>
      </c>
      <c r="C26" s="7">
        <v>15337.2</v>
      </c>
      <c r="D26" s="2"/>
      <c r="E26" s="2">
        <f t="shared" si="0"/>
        <v>26737.200000000001</v>
      </c>
    </row>
    <row r="27" spans="1:8" s="97" customFormat="1">
      <c r="A27" s="3">
        <v>44012</v>
      </c>
      <c r="B27" s="6" t="s">
        <v>94</v>
      </c>
      <c r="C27" s="7"/>
      <c r="D27" s="2">
        <v>-35</v>
      </c>
      <c r="E27" s="2">
        <f t="shared" si="0"/>
        <v>26702.2</v>
      </c>
    </row>
    <row r="28" spans="1:8" s="97" customFormat="1">
      <c r="A28" s="3">
        <v>44012</v>
      </c>
      <c r="B28" s="40" t="s">
        <v>96</v>
      </c>
      <c r="C28" s="7"/>
      <c r="D28" s="2">
        <v>-11365</v>
      </c>
      <c r="E28" s="2">
        <f t="shared" si="0"/>
        <v>15337.2</v>
      </c>
    </row>
    <row r="29" spans="1:8" s="97" customFormat="1">
      <c r="A29" s="3">
        <v>44039</v>
      </c>
      <c r="B29" s="40" t="s">
        <v>327</v>
      </c>
      <c r="C29" s="7">
        <v>15060</v>
      </c>
      <c r="D29" s="2"/>
      <c r="E29" s="2">
        <f t="shared" si="0"/>
        <v>30397.200000000001</v>
      </c>
    </row>
    <row r="30" spans="1:8" s="97" customFormat="1">
      <c r="A30" s="3">
        <v>44043</v>
      </c>
      <c r="B30" s="6" t="s">
        <v>94</v>
      </c>
      <c r="C30" s="7"/>
      <c r="D30" s="2">
        <v>-34</v>
      </c>
      <c r="E30" s="2">
        <f t="shared" si="0"/>
        <v>30363.200000000001</v>
      </c>
    </row>
    <row r="31" spans="1:8" s="99" customFormat="1">
      <c r="A31" s="3">
        <v>44043</v>
      </c>
      <c r="B31" s="40" t="s">
        <v>96</v>
      </c>
      <c r="C31" s="7"/>
      <c r="D31" s="2">
        <v>-15303.2</v>
      </c>
      <c r="E31" s="2">
        <f t="shared" si="0"/>
        <v>15060</v>
      </c>
    </row>
    <row r="32" spans="1:8" s="99" customFormat="1">
      <c r="A32" s="3">
        <v>44069</v>
      </c>
      <c r="B32" s="40" t="s">
        <v>350</v>
      </c>
      <c r="C32" s="7">
        <v>16627.2</v>
      </c>
      <c r="D32" s="2"/>
      <c r="E32" s="2">
        <f t="shared" si="0"/>
        <v>31687.200000000001</v>
      </c>
    </row>
    <row r="33" spans="1:5" s="99" customFormat="1">
      <c r="A33" s="3">
        <v>44074</v>
      </c>
      <c r="B33" s="6" t="s">
        <v>94</v>
      </c>
      <c r="C33" s="7"/>
      <c r="D33" s="2">
        <v>-35</v>
      </c>
      <c r="E33" s="2">
        <f t="shared" si="0"/>
        <v>31652.2</v>
      </c>
    </row>
    <row r="34" spans="1:5" s="99" customFormat="1">
      <c r="A34" s="3">
        <v>44074</v>
      </c>
      <c r="B34" s="40" t="s">
        <v>96</v>
      </c>
      <c r="C34" s="7"/>
      <c r="D34" s="2">
        <v>-15025</v>
      </c>
      <c r="E34" s="2">
        <f t="shared" si="0"/>
        <v>16627.2</v>
      </c>
    </row>
    <row r="35" spans="1:5" s="97" customFormat="1">
      <c r="A35" s="3">
        <v>44102</v>
      </c>
      <c r="B35" s="40" t="s">
        <v>385</v>
      </c>
      <c r="C35" s="7">
        <v>11400</v>
      </c>
      <c r="D35" s="2"/>
      <c r="E35" s="2">
        <f t="shared" si="0"/>
        <v>28027.200000000001</v>
      </c>
    </row>
    <row r="36" spans="1:5" s="97" customFormat="1">
      <c r="A36" s="3">
        <v>44104</v>
      </c>
      <c r="B36" s="6" t="s">
        <v>94</v>
      </c>
      <c r="C36" s="7"/>
      <c r="D36" s="2">
        <v>-35</v>
      </c>
      <c r="E36" s="2">
        <f t="shared" si="0"/>
        <v>27992.2</v>
      </c>
    </row>
    <row r="37" spans="1:5" s="105" customFormat="1">
      <c r="A37" s="3">
        <v>44104</v>
      </c>
      <c r="B37" s="40" t="s">
        <v>296</v>
      </c>
      <c r="C37" s="7"/>
      <c r="D37" s="2">
        <v>-16592.2</v>
      </c>
      <c r="E37" s="2">
        <f t="shared" si="0"/>
        <v>11400</v>
      </c>
    </row>
    <row r="38" spans="1:5" s="105" customFormat="1">
      <c r="A38" s="3">
        <v>44131</v>
      </c>
      <c r="B38" s="40" t="s">
        <v>386</v>
      </c>
      <c r="C38" s="7">
        <v>9134.4</v>
      </c>
      <c r="D38" s="2"/>
      <c r="E38" s="2">
        <f t="shared" si="0"/>
        <v>20534.400000000001</v>
      </c>
    </row>
    <row r="39" spans="1:5" s="105" customFormat="1">
      <c r="A39" s="3">
        <v>44134</v>
      </c>
      <c r="B39" s="6" t="s">
        <v>94</v>
      </c>
      <c r="C39" s="7"/>
      <c r="D39" s="2">
        <v>-35</v>
      </c>
      <c r="E39" s="2">
        <f t="shared" si="0"/>
        <v>20499.400000000001</v>
      </c>
    </row>
    <row r="40" spans="1:5" s="105" customFormat="1">
      <c r="A40" s="3">
        <v>44134</v>
      </c>
      <c r="B40" s="40" t="s">
        <v>296</v>
      </c>
      <c r="C40" s="7"/>
      <c r="D40" s="2">
        <v>-11365</v>
      </c>
      <c r="E40" s="2">
        <f t="shared" si="0"/>
        <v>9134.4000000000015</v>
      </c>
    </row>
    <row r="41" spans="1:5" s="105" customFormat="1">
      <c r="A41" s="3">
        <v>44160</v>
      </c>
      <c r="B41" s="40" t="s">
        <v>387</v>
      </c>
      <c r="C41" s="7">
        <v>554.4</v>
      </c>
      <c r="D41" s="2"/>
      <c r="E41" s="2">
        <f t="shared" si="0"/>
        <v>9688.8000000000011</v>
      </c>
    </row>
    <row r="42" spans="1:5" s="105" customFormat="1">
      <c r="A42" s="3">
        <v>44165</v>
      </c>
      <c r="B42" s="6" t="s">
        <v>94</v>
      </c>
      <c r="C42" s="7"/>
      <c r="D42" s="2">
        <v>-34</v>
      </c>
      <c r="E42" s="2">
        <f t="shared" si="0"/>
        <v>9654.8000000000011</v>
      </c>
    </row>
    <row r="43" spans="1:5" s="114" customFormat="1">
      <c r="A43" s="3">
        <v>44165</v>
      </c>
      <c r="B43" s="40" t="s">
        <v>296</v>
      </c>
      <c r="C43" s="7"/>
      <c r="D43" s="2">
        <v>-9100.4</v>
      </c>
      <c r="E43" s="2">
        <f t="shared" si="0"/>
        <v>554.40000000000146</v>
      </c>
    </row>
    <row r="44" spans="1:5" s="114" customFormat="1">
      <c r="A44" s="3">
        <v>44195</v>
      </c>
      <c r="B44" s="40" t="s">
        <v>387</v>
      </c>
      <c r="C44" s="7">
        <v>396</v>
      </c>
      <c r="D44" s="2"/>
      <c r="E44" s="2">
        <f t="shared" si="0"/>
        <v>950.40000000000146</v>
      </c>
    </row>
    <row r="45" spans="1:5" s="114" customFormat="1">
      <c r="A45" s="3">
        <v>44195</v>
      </c>
      <c r="B45" s="6" t="s">
        <v>94</v>
      </c>
      <c r="C45" s="7"/>
      <c r="D45" s="2">
        <v>-33</v>
      </c>
      <c r="E45" s="2">
        <f t="shared" si="0"/>
        <v>917.40000000000146</v>
      </c>
    </row>
    <row r="46" spans="1:5" s="180" customFormat="1">
      <c r="A46" s="3">
        <v>44195</v>
      </c>
      <c r="B46" s="40" t="s">
        <v>296</v>
      </c>
      <c r="C46" s="7"/>
      <c r="D46" s="2">
        <v>-521.4</v>
      </c>
      <c r="E46" s="2">
        <f t="shared" si="0"/>
        <v>396.00000000000148</v>
      </c>
    </row>
    <row r="47" spans="1:5" s="180" customFormat="1">
      <c r="A47" s="3"/>
      <c r="B47" s="6"/>
      <c r="C47" s="7"/>
      <c r="D47" s="2"/>
      <c r="E47" s="2">
        <f t="shared" si="0"/>
        <v>396.00000000000148</v>
      </c>
    </row>
    <row r="48" spans="1:5" ht="15.75" thickBot="1">
      <c r="A48" s="3"/>
      <c r="B48" s="6"/>
      <c r="C48" s="7"/>
      <c r="D48" s="2"/>
      <c r="E48" s="2"/>
    </row>
    <row r="49" spans="1:5" ht="16.5" thickBot="1">
      <c r="A49" s="4"/>
      <c r="B49" s="12" t="s">
        <v>19</v>
      </c>
      <c r="C49" s="13"/>
      <c r="D49" s="14"/>
      <c r="E49" s="41">
        <f>E47</f>
        <v>396.00000000000148</v>
      </c>
    </row>
  </sheetData>
  <mergeCells count="3">
    <mergeCell ref="B2:E2"/>
    <mergeCell ref="B3:E3"/>
    <mergeCell ref="B4:E4"/>
  </mergeCells>
  <pageMargins left="0.511811024" right="0.511811024" top="0.78740157499999996" bottom="0.78740157499999996" header="0.31496062000000002" footer="0.3149606200000000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2:J45"/>
  <sheetViews>
    <sheetView showGridLines="0" workbookViewId="0">
      <selection activeCell="C5" sqref="C5"/>
    </sheetView>
  </sheetViews>
  <sheetFormatPr defaultRowHeight="15"/>
  <cols>
    <col min="1" max="1" width="2.77734375" customWidth="1"/>
    <col min="2" max="2" width="14.44140625" customWidth="1"/>
    <col min="3" max="3" width="20.88671875" bestFit="1" customWidth="1"/>
    <col min="4" max="5" width="11.33203125" customWidth="1"/>
    <col min="6" max="6" width="9.6640625"/>
    <col min="7" max="7" width="15.109375" customWidth="1"/>
  </cols>
  <sheetData>
    <row r="2" spans="2:10">
      <c r="B2" t="s">
        <v>10</v>
      </c>
      <c r="C2" s="186" t="s">
        <v>32</v>
      </c>
      <c r="D2" s="185"/>
      <c r="E2" s="185"/>
    </row>
    <row r="3" spans="2:10">
      <c r="B3" t="s">
        <v>12</v>
      </c>
      <c r="C3" s="187">
        <v>122010001</v>
      </c>
      <c r="D3" s="187"/>
      <c r="E3" s="187"/>
    </row>
    <row r="4" spans="2:10">
      <c r="B4" t="s">
        <v>13</v>
      </c>
      <c r="C4" s="185" t="s">
        <v>40</v>
      </c>
      <c r="D4" s="185" t="e">
        <f>VLOOKUP(D6,#REF!,2,0)</f>
        <v>#REF!</v>
      </c>
      <c r="E4" s="185" t="e">
        <f>VLOOKUP(E6,#REF!,2,0)</f>
        <v>#REF!</v>
      </c>
    </row>
    <row r="5" spans="2:10">
      <c r="B5" t="s">
        <v>14</v>
      </c>
      <c r="C5" s="183">
        <v>44196</v>
      </c>
      <c r="D5" s="183"/>
      <c r="E5" s="183"/>
      <c r="F5" s="87"/>
      <c r="G5" s="86"/>
      <c r="H5" s="87"/>
      <c r="I5" s="87"/>
      <c r="J5" s="87"/>
    </row>
    <row r="7" spans="2:10" ht="15.75" thickBot="1"/>
    <row r="8" spans="2:10" ht="15.75" thickBot="1">
      <c r="B8" s="8" t="s">
        <v>15</v>
      </c>
      <c r="C8" s="8" t="s">
        <v>16</v>
      </c>
      <c r="D8" s="8" t="s">
        <v>17</v>
      </c>
      <c r="E8" s="9" t="s">
        <v>18</v>
      </c>
    </row>
    <row r="9" spans="2:10">
      <c r="B9" s="3">
        <v>43830</v>
      </c>
      <c r="C9" s="6" t="s">
        <v>23</v>
      </c>
      <c r="D9" s="7">
        <v>2497</v>
      </c>
      <c r="E9" s="2">
        <f>+D9</f>
        <v>2497</v>
      </c>
    </row>
    <row r="10" spans="2:10">
      <c r="B10" s="3"/>
      <c r="C10" s="6"/>
      <c r="D10" s="7"/>
      <c r="E10" s="2"/>
    </row>
    <row r="11" spans="2:10">
      <c r="B11" s="3"/>
      <c r="C11" s="6"/>
      <c r="D11" s="7"/>
      <c r="E11" s="2"/>
    </row>
    <row r="12" spans="2:10">
      <c r="B12" s="3"/>
      <c r="C12" s="6"/>
      <c r="D12" s="7"/>
      <c r="E12" s="2"/>
    </row>
    <row r="13" spans="2:10">
      <c r="B13" s="3"/>
      <c r="C13" s="6"/>
      <c r="D13" s="7"/>
      <c r="E13" s="2"/>
    </row>
    <row r="14" spans="2:10">
      <c r="B14" s="3"/>
      <c r="C14" s="6"/>
      <c r="D14" s="7"/>
      <c r="E14" s="2"/>
    </row>
    <row r="15" spans="2:10">
      <c r="B15" s="3"/>
      <c r="C15" s="6"/>
      <c r="D15" s="7"/>
      <c r="E15" s="2" t="str">
        <f>IF(D15=0," ",E10+D15)</f>
        <v xml:space="preserve"> </v>
      </c>
    </row>
    <row r="16" spans="2:10">
      <c r="B16" s="3"/>
      <c r="C16" s="6"/>
      <c r="D16" s="7"/>
      <c r="E16" s="2" t="str">
        <f>IF(D16=0," ",E15+D16)</f>
        <v xml:space="preserve"> </v>
      </c>
    </row>
    <row r="17" spans="2:5">
      <c r="B17" s="3"/>
      <c r="C17" s="6"/>
      <c r="D17" s="7"/>
      <c r="E17" s="2" t="str">
        <f>IF(D17=0," ",E16+D17)</f>
        <v xml:space="preserve"> </v>
      </c>
    </row>
    <row r="18" spans="2:5">
      <c r="B18" s="3"/>
      <c r="C18" s="6"/>
      <c r="D18" s="7"/>
      <c r="E18" s="2"/>
    </row>
    <row r="19" spans="2:5" ht="15.75" thickBot="1">
      <c r="B19" s="3"/>
      <c r="C19" s="6"/>
      <c r="D19" s="7"/>
      <c r="E19" s="2" t="str">
        <f>IF(D19=0," ",E18+D19)</f>
        <v xml:space="preserve"> </v>
      </c>
    </row>
    <row r="20" spans="2:5" ht="15.75" thickBot="1">
      <c r="B20" s="4"/>
      <c r="C20" s="12" t="s">
        <v>19</v>
      </c>
      <c r="D20" s="13"/>
      <c r="E20" s="14">
        <f>ROUND(SUM(D9:D19),2)</f>
        <v>2497</v>
      </c>
    </row>
    <row r="21" spans="2:5">
      <c r="D21" s="1"/>
      <c r="E21" s="1"/>
    </row>
    <row r="27" spans="2:5">
      <c r="B27" s="172" t="s">
        <v>10</v>
      </c>
      <c r="C27" s="186" t="s">
        <v>32</v>
      </c>
      <c r="D27" s="185"/>
      <c r="E27" s="185"/>
    </row>
    <row r="28" spans="2:5">
      <c r="B28" s="172" t="s">
        <v>12</v>
      </c>
      <c r="C28" s="187">
        <v>123010001</v>
      </c>
      <c r="D28" s="187"/>
      <c r="E28" s="187"/>
    </row>
    <row r="29" spans="2:5">
      <c r="B29" s="172" t="s">
        <v>13</v>
      </c>
      <c r="C29" s="185" t="s">
        <v>40</v>
      </c>
      <c r="D29" s="185" t="e">
        <f>VLOOKUP(D31,#REF!,2,0)</f>
        <v>#REF!</v>
      </c>
      <c r="E29" s="185" t="e">
        <f>VLOOKUP(E31,#REF!,2,0)</f>
        <v>#REF!</v>
      </c>
    </row>
    <row r="30" spans="2:5">
      <c r="B30" s="172" t="s">
        <v>14</v>
      </c>
      <c r="C30" s="183">
        <v>44196</v>
      </c>
      <c r="D30" s="183"/>
      <c r="E30" s="183"/>
    </row>
    <row r="31" spans="2:5">
      <c r="B31" s="172"/>
      <c r="C31" s="172"/>
      <c r="D31" s="172"/>
      <c r="E31" s="172"/>
    </row>
    <row r="32" spans="2:5" ht="15.75" thickBot="1">
      <c r="B32" s="172"/>
      <c r="C32" s="172"/>
      <c r="D32" s="172"/>
      <c r="E32" s="172"/>
    </row>
    <row r="33" spans="2:5" ht="15.75" thickBot="1">
      <c r="B33" s="8" t="s">
        <v>15</v>
      </c>
      <c r="C33" s="8" t="s">
        <v>16</v>
      </c>
      <c r="D33" s="8" t="s">
        <v>17</v>
      </c>
      <c r="E33" s="9" t="s">
        <v>18</v>
      </c>
    </row>
    <row r="34" spans="2:5">
      <c r="B34" s="3">
        <v>43830</v>
      </c>
      <c r="C34" s="6" t="s">
        <v>23</v>
      </c>
      <c r="D34" s="7"/>
      <c r="E34" s="2">
        <v>-2497</v>
      </c>
    </row>
    <row r="35" spans="2:5">
      <c r="B35" s="3"/>
      <c r="C35" s="6"/>
      <c r="D35" s="7"/>
      <c r="E35" s="2"/>
    </row>
    <row r="36" spans="2:5">
      <c r="B36" s="3"/>
      <c r="C36" s="6"/>
      <c r="D36" s="7"/>
      <c r="E36" s="2"/>
    </row>
    <row r="37" spans="2:5">
      <c r="B37" s="3"/>
      <c r="C37" s="6"/>
      <c r="D37" s="7"/>
      <c r="E37" s="2"/>
    </row>
    <row r="38" spans="2:5">
      <c r="B38" s="3"/>
      <c r="C38" s="6"/>
      <c r="D38" s="7"/>
      <c r="E38" s="2"/>
    </row>
    <row r="39" spans="2:5">
      <c r="B39" s="3"/>
      <c r="C39" s="6"/>
      <c r="D39" s="7"/>
      <c r="E39" s="2"/>
    </row>
    <row r="40" spans="2:5">
      <c r="B40" s="3"/>
      <c r="C40" s="6"/>
      <c r="D40" s="7"/>
      <c r="E40" s="2" t="str">
        <f>IF(D40=0," ",E35+D40)</f>
        <v xml:space="preserve"> </v>
      </c>
    </row>
    <row r="41" spans="2:5">
      <c r="B41" s="3"/>
      <c r="C41" s="6"/>
      <c r="D41" s="7"/>
      <c r="E41" s="2" t="str">
        <f>IF(D41=0," ",E40+D41)</f>
        <v xml:space="preserve"> </v>
      </c>
    </row>
    <row r="42" spans="2:5">
      <c r="B42" s="3"/>
      <c r="C42" s="6"/>
      <c r="D42" s="7"/>
      <c r="E42" s="2" t="str">
        <f>IF(D42=0," ",E41+D42)</f>
        <v xml:space="preserve"> </v>
      </c>
    </row>
    <row r="43" spans="2:5">
      <c r="B43" s="3"/>
      <c r="C43" s="6"/>
      <c r="D43" s="7"/>
      <c r="E43" s="2"/>
    </row>
    <row r="44" spans="2:5" ht="15.75" thickBot="1">
      <c r="B44" s="3"/>
      <c r="C44" s="6"/>
      <c r="D44" s="7"/>
      <c r="E44" s="2" t="str">
        <f>IF(D44=0," ",E43+D44)</f>
        <v xml:space="preserve"> </v>
      </c>
    </row>
    <row r="45" spans="2:5" ht="15.75" thickBot="1">
      <c r="B45" s="4"/>
      <c r="C45" s="12" t="s">
        <v>19</v>
      </c>
      <c r="D45" s="13"/>
      <c r="E45" s="14">
        <f>E34</f>
        <v>-2497</v>
      </c>
    </row>
  </sheetData>
  <mergeCells count="6">
    <mergeCell ref="C28:E28"/>
    <mergeCell ref="C29:E29"/>
    <mergeCell ref="C2:E2"/>
    <mergeCell ref="C3:E3"/>
    <mergeCell ref="C4:E4"/>
    <mergeCell ref="C27:E2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2:J54"/>
  <sheetViews>
    <sheetView showGridLines="0" workbookViewId="0">
      <selection activeCell="C5" sqref="C5"/>
    </sheetView>
  </sheetViews>
  <sheetFormatPr defaultRowHeight="15"/>
  <cols>
    <col min="1" max="1" width="2.77734375" customWidth="1"/>
    <col min="2" max="2" width="14.44140625" customWidth="1"/>
    <col min="3" max="3" width="40.33203125" bestFit="1" customWidth="1"/>
    <col min="4" max="5" width="11.33203125" customWidth="1"/>
    <col min="7" max="7" width="15.109375" customWidth="1"/>
  </cols>
  <sheetData>
    <row r="2" spans="2:10">
      <c r="B2" t="s">
        <v>10</v>
      </c>
      <c r="C2" s="186" t="s">
        <v>32</v>
      </c>
      <c r="D2" s="185"/>
      <c r="E2" s="185"/>
    </row>
    <row r="3" spans="2:10">
      <c r="B3" t="s">
        <v>12</v>
      </c>
      <c r="C3" s="187">
        <v>122010003</v>
      </c>
      <c r="D3" s="187"/>
      <c r="E3" s="187"/>
    </row>
    <row r="4" spans="2:10">
      <c r="B4" t="s">
        <v>13</v>
      </c>
      <c r="C4" s="185" t="s">
        <v>50</v>
      </c>
      <c r="D4" s="185" t="e">
        <f>VLOOKUP(D6,#REF!,2,0)</f>
        <v>#REF!</v>
      </c>
      <c r="E4" s="185" t="e">
        <f>VLOOKUP(E6,#REF!,2,0)</f>
        <v>#REF!</v>
      </c>
    </row>
    <row r="5" spans="2:10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</row>
    <row r="7" spans="2:10" ht="15.75" thickBot="1"/>
    <row r="8" spans="2:10" ht="15.75" thickBot="1">
      <c r="B8" s="8" t="s">
        <v>15</v>
      </c>
      <c r="C8" s="8" t="s">
        <v>16</v>
      </c>
      <c r="D8" s="8" t="s">
        <v>17</v>
      </c>
      <c r="E8" s="9" t="s">
        <v>18</v>
      </c>
    </row>
    <row r="9" spans="2:10">
      <c r="B9" s="3">
        <v>43830</v>
      </c>
      <c r="C9" s="6" t="s">
        <v>23</v>
      </c>
      <c r="D9" s="7"/>
      <c r="E9" s="2">
        <v>21121.87</v>
      </c>
    </row>
    <row r="10" spans="2:10">
      <c r="B10" s="3">
        <v>43845</v>
      </c>
      <c r="C10" s="6" t="s">
        <v>228</v>
      </c>
      <c r="D10" s="7">
        <v>2524.25</v>
      </c>
      <c r="E10" s="2">
        <f>E9+D10</f>
        <v>23646.12</v>
      </c>
    </row>
    <row r="11" spans="2:10">
      <c r="B11" s="3">
        <v>43850</v>
      </c>
      <c r="C11" s="6" t="s">
        <v>229</v>
      </c>
      <c r="D11" s="7">
        <v>1229</v>
      </c>
      <c r="E11" s="2">
        <f t="shared" ref="E11:E18" si="0">E10+D11</f>
        <v>24875.119999999999</v>
      </c>
    </row>
    <row r="12" spans="2:10">
      <c r="B12" s="3"/>
      <c r="C12" s="6"/>
      <c r="D12" s="7"/>
      <c r="E12" s="2">
        <f t="shared" si="0"/>
        <v>24875.119999999999</v>
      </c>
    </row>
    <row r="13" spans="2:10">
      <c r="B13" s="3"/>
      <c r="C13" s="6"/>
      <c r="D13" s="7"/>
      <c r="E13" s="2">
        <f t="shared" si="0"/>
        <v>24875.119999999999</v>
      </c>
    </row>
    <row r="14" spans="2:10">
      <c r="B14" s="3"/>
      <c r="C14" s="6"/>
      <c r="D14" s="7"/>
      <c r="E14" s="2">
        <f t="shared" si="0"/>
        <v>24875.119999999999</v>
      </c>
    </row>
    <row r="15" spans="2:10">
      <c r="B15" s="3"/>
      <c r="C15" s="6"/>
      <c r="D15" s="7"/>
      <c r="E15" s="2">
        <f t="shared" si="0"/>
        <v>24875.119999999999</v>
      </c>
    </row>
    <row r="16" spans="2:10">
      <c r="B16" s="3"/>
      <c r="C16" s="6"/>
      <c r="D16" s="7"/>
      <c r="E16" s="2">
        <f t="shared" si="0"/>
        <v>24875.119999999999</v>
      </c>
    </row>
    <row r="17" spans="2:5">
      <c r="B17" s="3"/>
      <c r="C17" s="6"/>
      <c r="D17" s="7"/>
      <c r="E17" s="2">
        <f t="shared" si="0"/>
        <v>24875.119999999999</v>
      </c>
    </row>
    <row r="18" spans="2:5">
      <c r="B18" s="3"/>
      <c r="C18" s="6"/>
      <c r="D18" s="7"/>
      <c r="E18" s="2">
        <f t="shared" si="0"/>
        <v>24875.119999999999</v>
      </c>
    </row>
    <row r="19" spans="2:5" ht="15.75" thickBot="1">
      <c r="B19" s="3"/>
      <c r="C19" s="6"/>
      <c r="D19" s="7"/>
      <c r="E19" s="2" t="str">
        <f>IF(D19=0," ",E18+D19)</f>
        <v xml:space="preserve"> </v>
      </c>
    </row>
    <row r="20" spans="2:5" ht="15.75" thickBot="1">
      <c r="B20" s="4"/>
      <c r="C20" s="12" t="s">
        <v>19</v>
      </c>
      <c r="D20" s="13"/>
      <c r="E20" s="14">
        <f>E18</f>
        <v>24875.119999999999</v>
      </c>
    </row>
    <row r="21" spans="2:5">
      <c r="D21" s="1"/>
      <c r="E21" s="1"/>
    </row>
    <row r="27" spans="2:5">
      <c r="B27" s="172" t="s">
        <v>10</v>
      </c>
      <c r="C27" s="186" t="s">
        <v>32</v>
      </c>
      <c r="D27" s="185"/>
      <c r="E27" s="185"/>
    </row>
    <row r="28" spans="2:5">
      <c r="B28" s="172" t="s">
        <v>12</v>
      </c>
      <c r="C28" s="187">
        <v>123010003</v>
      </c>
      <c r="D28" s="187"/>
      <c r="E28" s="187"/>
    </row>
    <row r="29" spans="2:5">
      <c r="B29" s="172" t="s">
        <v>13</v>
      </c>
      <c r="C29" s="185" t="s">
        <v>50</v>
      </c>
      <c r="D29" s="185" t="e">
        <f>VLOOKUP(D31,#REF!,2,0)</f>
        <v>#REF!</v>
      </c>
      <c r="E29" s="185" t="e">
        <f>VLOOKUP(E31,#REF!,2,0)</f>
        <v>#REF!</v>
      </c>
    </row>
    <row r="30" spans="2:5">
      <c r="B30" s="172" t="s">
        <v>14</v>
      </c>
      <c r="C30" s="183">
        <v>44196</v>
      </c>
      <c r="D30" s="183"/>
      <c r="E30" s="183"/>
    </row>
    <row r="31" spans="2:5">
      <c r="B31" s="172"/>
      <c r="C31" s="172"/>
      <c r="D31" s="172"/>
      <c r="E31" s="172"/>
    </row>
    <row r="32" spans="2:5" ht="15.75" thickBot="1">
      <c r="B32" s="172"/>
      <c r="C32" s="172"/>
      <c r="D32" s="172"/>
      <c r="E32" s="172"/>
    </row>
    <row r="33" spans="2:5" ht="15.75" thickBot="1">
      <c r="B33" s="8" t="s">
        <v>15</v>
      </c>
      <c r="C33" s="8" t="s">
        <v>16</v>
      </c>
      <c r="D33" s="8" t="s">
        <v>17</v>
      </c>
      <c r="E33" s="9" t="s">
        <v>18</v>
      </c>
    </row>
    <row r="34" spans="2:5">
      <c r="B34" s="3">
        <v>43830</v>
      </c>
      <c r="C34" s="6" t="s">
        <v>23</v>
      </c>
      <c r="D34" s="7"/>
      <c r="E34" s="2">
        <v>-12696.2</v>
      </c>
    </row>
    <row r="35" spans="2:5">
      <c r="B35" s="3">
        <v>43861</v>
      </c>
      <c r="C35" s="40" t="s">
        <v>346</v>
      </c>
      <c r="D35" s="7">
        <v>-197.05</v>
      </c>
      <c r="E35" s="2">
        <f>E34+D35</f>
        <v>-12893.25</v>
      </c>
    </row>
    <row r="36" spans="2:5">
      <c r="B36" s="3">
        <v>43979</v>
      </c>
      <c r="C36" s="40" t="s">
        <v>346</v>
      </c>
      <c r="D36" s="7">
        <v>-207.29</v>
      </c>
      <c r="E36" s="2">
        <f t="shared" ref="E36:E53" si="1">E35+D36</f>
        <v>-13100.54</v>
      </c>
    </row>
    <row r="37" spans="2:5">
      <c r="B37" s="3">
        <v>43921</v>
      </c>
      <c r="C37" s="40" t="s">
        <v>346</v>
      </c>
      <c r="D37" s="7">
        <v>-207.29</v>
      </c>
      <c r="E37" s="2">
        <f t="shared" si="1"/>
        <v>-13307.830000000002</v>
      </c>
    </row>
    <row r="38" spans="2:5" s="172" customFormat="1">
      <c r="B38" s="3">
        <v>43951</v>
      </c>
      <c r="C38" s="40" t="s">
        <v>346</v>
      </c>
      <c r="D38" s="7">
        <v>-207.29</v>
      </c>
      <c r="E38" s="2">
        <f t="shared" si="1"/>
        <v>-13515.120000000003</v>
      </c>
    </row>
    <row r="39" spans="2:5" s="172" customFormat="1">
      <c r="B39" s="3">
        <v>43982</v>
      </c>
      <c r="C39" s="40" t="s">
        <v>346</v>
      </c>
      <c r="D39" s="7">
        <v>-207.29</v>
      </c>
      <c r="E39" s="2">
        <f t="shared" si="1"/>
        <v>-13722.410000000003</v>
      </c>
    </row>
    <row r="40" spans="2:5" s="172" customFormat="1">
      <c r="B40" s="3">
        <v>44012</v>
      </c>
      <c r="C40" s="40" t="s">
        <v>346</v>
      </c>
      <c r="D40" s="7">
        <v>-207.29</v>
      </c>
      <c r="E40" s="2">
        <f t="shared" si="1"/>
        <v>-13929.700000000004</v>
      </c>
    </row>
    <row r="41" spans="2:5" s="172" customFormat="1">
      <c r="B41" s="3">
        <v>44043</v>
      </c>
      <c r="C41" s="40" t="s">
        <v>346</v>
      </c>
      <c r="D41" s="7">
        <v>-207.29</v>
      </c>
      <c r="E41" s="2">
        <f t="shared" si="1"/>
        <v>-14136.990000000005</v>
      </c>
    </row>
    <row r="42" spans="2:5" s="172" customFormat="1">
      <c r="B42" s="3">
        <v>44074</v>
      </c>
      <c r="C42" s="40" t="s">
        <v>346</v>
      </c>
      <c r="D42" s="7">
        <v>-207.29</v>
      </c>
      <c r="E42" s="2">
        <f t="shared" si="1"/>
        <v>-14344.280000000006</v>
      </c>
    </row>
    <row r="43" spans="2:5" s="172" customFormat="1">
      <c r="B43" s="3">
        <v>44104</v>
      </c>
      <c r="C43" s="6" t="s">
        <v>346</v>
      </c>
      <c r="D43" s="7">
        <v>-207.29</v>
      </c>
      <c r="E43" s="2">
        <f t="shared" si="1"/>
        <v>-14551.570000000007</v>
      </c>
    </row>
    <row r="44" spans="2:5" s="172" customFormat="1">
      <c r="B44" s="3">
        <v>44134</v>
      </c>
      <c r="C44" s="40" t="s">
        <v>346</v>
      </c>
      <c r="D44" s="7">
        <v>-207.29</v>
      </c>
      <c r="E44" s="2">
        <f t="shared" si="1"/>
        <v>-14758.860000000008</v>
      </c>
    </row>
    <row r="45" spans="2:5" s="172" customFormat="1">
      <c r="B45" s="3">
        <v>44165</v>
      </c>
      <c r="C45" s="6" t="s">
        <v>346</v>
      </c>
      <c r="D45" s="7">
        <v>-207.29</v>
      </c>
      <c r="E45" s="2">
        <f t="shared" si="1"/>
        <v>-14966.150000000009</v>
      </c>
    </row>
    <row r="46" spans="2:5" s="172" customFormat="1">
      <c r="B46" s="3">
        <v>44196</v>
      </c>
      <c r="C46" s="6" t="s">
        <v>346</v>
      </c>
      <c r="D46" s="7">
        <v>-207.29</v>
      </c>
      <c r="E46" s="2">
        <f t="shared" si="1"/>
        <v>-15173.44000000001</v>
      </c>
    </row>
    <row r="47" spans="2:5">
      <c r="B47" s="3"/>
      <c r="C47" s="6"/>
      <c r="D47" s="7"/>
      <c r="E47" s="2">
        <f t="shared" si="1"/>
        <v>-15173.44000000001</v>
      </c>
    </row>
    <row r="48" spans="2:5">
      <c r="B48" s="3"/>
      <c r="C48" s="6"/>
      <c r="D48" s="7"/>
      <c r="E48" s="2">
        <f t="shared" si="1"/>
        <v>-15173.44000000001</v>
      </c>
    </row>
    <row r="49" spans="2:5">
      <c r="B49" s="3"/>
      <c r="C49" s="6"/>
      <c r="D49" s="7"/>
      <c r="E49" s="2">
        <f t="shared" si="1"/>
        <v>-15173.44000000001</v>
      </c>
    </row>
    <row r="50" spans="2:5">
      <c r="B50" s="3"/>
      <c r="C50" s="6"/>
      <c r="D50" s="7"/>
      <c r="E50" s="2">
        <f t="shared" si="1"/>
        <v>-15173.44000000001</v>
      </c>
    </row>
    <row r="51" spans="2:5">
      <c r="B51" s="3"/>
      <c r="C51" s="6"/>
      <c r="D51" s="7"/>
      <c r="E51" s="2">
        <f t="shared" si="1"/>
        <v>-15173.44000000001</v>
      </c>
    </row>
    <row r="52" spans="2:5">
      <c r="B52" s="3"/>
      <c r="C52" s="6"/>
      <c r="D52" s="7"/>
      <c r="E52" s="2">
        <f t="shared" si="1"/>
        <v>-15173.44000000001</v>
      </c>
    </row>
    <row r="53" spans="2:5" ht="15.75" thickBot="1">
      <c r="B53" s="3"/>
      <c r="C53" s="6"/>
      <c r="D53" s="7"/>
      <c r="E53" s="2">
        <f t="shared" si="1"/>
        <v>-15173.44000000001</v>
      </c>
    </row>
    <row r="54" spans="2:5" ht="15.75" thickBot="1">
      <c r="B54" s="4"/>
      <c r="C54" s="12" t="s">
        <v>19</v>
      </c>
      <c r="D54" s="13"/>
      <c r="E54" s="14">
        <f>E53</f>
        <v>-15173.44000000001</v>
      </c>
    </row>
  </sheetData>
  <mergeCells count="6">
    <mergeCell ref="C28:E28"/>
    <mergeCell ref="C29:E29"/>
    <mergeCell ref="C2:E2"/>
    <mergeCell ref="C3:E3"/>
    <mergeCell ref="C4:E4"/>
    <mergeCell ref="C27:E2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2:J52"/>
  <sheetViews>
    <sheetView showGridLines="0" topLeftCell="A19" workbookViewId="0">
      <selection activeCell="C31" sqref="C31"/>
    </sheetView>
  </sheetViews>
  <sheetFormatPr defaultRowHeight="15"/>
  <cols>
    <col min="1" max="1" width="2.77734375" customWidth="1"/>
    <col min="2" max="2" width="14.44140625" customWidth="1"/>
    <col min="3" max="3" width="40.5546875" bestFit="1" customWidth="1"/>
    <col min="4" max="5" width="11.33203125" customWidth="1"/>
    <col min="7" max="7" width="15.109375" customWidth="1"/>
  </cols>
  <sheetData>
    <row r="2" spans="2:10">
      <c r="B2" t="s">
        <v>10</v>
      </c>
      <c r="C2" s="186" t="s">
        <v>32</v>
      </c>
      <c r="D2" s="185"/>
      <c r="E2" s="185"/>
    </row>
    <row r="3" spans="2:10">
      <c r="B3" t="s">
        <v>12</v>
      </c>
      <c r="C3" s="187">
        <v>122020001</v>
      </c>
      <c r="D3" s="187"/>
      <c r="E3" s="187"/>
    </row>
    <row r="4" spans="2:10">
      <c r="B4" t="s">
        <v>13</v>
      </c>
      <c r="C4" s="185" t="s">
        <v>41</v>
      </c>
      <c r="D4" s="185" t="e">
        <f>VLOOKUP(D6,#REF!,2,0)</f>
        <v>#REF!</v>
      </c>
      <c r="E4" s="185" t="e">
        <f>VLOOKUP(E6,#REF!,2,0)</f>
        <v>#REF!</v>
      </c>
    </row>
    <row r="5" spans="2:10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</row>
    <row r="7" spans="2:10" ht="15.75" thickBot="1"/>
    <row r="8" spans="2:10" ht="15.75" thickBot="1">
      <c r="B8" s="8" t="s">
        <v>15</v>
      </c>
      <c r="C8" s="8" t="s">
        <v>16</v>
      </c>
      <c r="D8" s="8" t="s">
        <v>17</v>
      </c>
      <c r="E8" s="9" t="s">
        <v>18</v>
      </c>
    </row>
    <row r="9" spans="2:10">
      <c r="B9" s="3">
        <v>43830</v>
      </c>
      <c r="C9" s="6" t="s">
        <v>23</v>
      </c>
      <c r="D9" s="7"/>
      <c r="E9" s="2">
        <v>43922.66</v>
      </c>
    </row>
    <row r="10" spans="2:10">
      <c r="B10" s="3">
        <v>43844</v>
      </c>
      <c r="C10" s="6" t="s">
        <v>231</v>
      </c>
      <c r="D10" s="7">
        <v>1589</v>
      </c>
      <c r="E10" s="2">
        <f>E9+D10</f>
        <v>45511.66</v>
      </c>
    </row>
    <row r="11" spans="2:10">
      <c r="B11" s="3"/>
      <c r="C11" s="6"/>
      <c r="D11" s="7"/>
      <c r="E11" s="2"/>
    </row>
    <row r="12" spans="2:10">
      <c r="B12" s="3"/>
      <c r="C12" s="6"/>
      <c r="D12" s="7"/>
      <c r="E12" s="2"/>
    </row>
    <row r="13" spans="2:10">
      <c r="B13" s="3"/>
      <c r="C13" s="6"/>
      <c r="D13" s="7"/>
      <c r="E13" s="2"/>
    </row>
    <row r="14" spans="2:10">
      <c r="B14" s="3"/>
      <c r="C14" s="6"/>
      <c r="D14" s="7"/>
      <c r="E14" s="2"/>
    </row>
    <row r="15" spans="2:10">
      <c r="B15" s="3"/>
      <c r="C15" s="6"/>
      <c r="D15" s="7"/>
      <c r="E15" s="2" t="str">
        <f>IF(D15=0," ",E10+D15)</f>
        <v xml:space="preserve"> </v>
      </c>
    </row>
    <row r="16" spans="2:10">
      <c r="B16" s="3"/>
      <c r="C16" s="6"/>
      <c r="D16" s="7"/>
      <c r="E16" s="2" t="str">
        <f>IF(D16=0," ",E15+D16)</f>
        <v xml:space="preserve"> </v>
      </c>
    </row>
    <row r="17" spans="2:5">
      <c r="B17" s="3"/>
      <c r="C17" s="6"/>
      <c r="D17" s="7"/>
      <c r="E17" s="2" t="str">
        <f>IF(D17=0," ",E16+D17)</f>
        <v xml:space="preserve"> </v>
      </c>
    </row>
    <row r="18" spans="2:5">
      <c r="B18" s="3"/>
      <c r="C18" s="6"/>
      <c r="D18" s="7"/>
      <c r="E18" s="2"/>
    </row>
    <row r="19" spans="2:5" ht="15.75" thickBot="1">
      <c r="B19" s="3"/>
      <c r="C19" s="6"/>
      <c r="D19" s="7"/>
      <c r="E19" s="2" t="str">
        <f>IF(D19=0," ",E18+D19)</f>
        <v xml:space="preserve"> </v>
      </c>
    </row>
    <row r="20" spans="2:5" ht="15.75" thickBot="1">
      <c r="B20" s="4"/>
      <c r="C20" s="12" t="s">
        <v>19</v>
      </c>
      <c r="D20" s="13"/>
      <c r="E20" s="14">
        <f>E10</f>
        <v>45511.66</v>
      </c>
    </row>
    <row r="21" spans="2:5">
      <c r="D21" s="1"/>
      <c r="E21" s="1"/>
    </row>
    <row r="28" spans="2:5">
      <c r="B28" s="172" t="s">
        <v>10</v>
      </c>
      <c r="C28" s="186" t="s">
        <v>32</v>
      </c>
      <c r="D28" s="185"/>
      <c r="E28" s="185"/>
    </row>
    <row r="29" spans="2:5">
      <c r="B29" s="172" t="s">
        <v>12</v>
      </c>
      <c r="C29" s="187">
        <v>123020001</v>
      </c>
      <c r="D29" s="187"/>
      <c r="E29" s="187"/>
    </row>
    <row r="30" spans="2:5">
      <c r="B30" s="172" t="s">
        <v>13</v>
      </c>
      <c r="C30" s="185" t="s">
        <v>41</v>
      </c>
      <c r="D30" s="185" t="e">
        <f>VLOOKUP(D32,#REF!,2,0)</f>
        <v>#REF!</v>
      </c>
      <c r="E30" s="185" t="e">
        <f>VLOOKUP(E32,#REF!,2,0)</f>
        <v>#REF!</v>
      </c>
    </row>
    <row r="31" spans="2:5">
      <c r="B31" s="172" t="s">
        <v>14</v>
      </c>
      <c r="C31" s="183">
        <v>44196</v>
      </c>
      <c r="D31" s="183"/>
      <c r="E31" s="183"/>
    </row>
    <row r="32" spans="2:5">
      <c r="B32" s="172"/>
      <c r="C32" s="183"/>
      <c r="D32" s="172"/>
      <c r="E32" s="172"/>
    </row>
    <row r="33" spans="2:5" ht="15.75" thickBot="1">
      <c r="B33" s="172"/>
      <c r="C33" s="172"/>
      <c r="D33" s="172"/>
      <c r="E33" s="172"/>
    </row>
    <row r="34" spans="2:5" ht="15.75" thickBot="1">
      <c r="B34" s="8" t="s">
        <v>15</v>
      </c>
      <c r="C34" s="8" t="s">
        <v>16</v>
      </c>
      <c r="D34" s="8" t="s">
        <v>17</v>
      </c>
      <c r="E34" s="9" t="s">
        <v>18</v>
      </c>
    </row>
    <row r="35" spans="2:5">
      <c r="B35" s="3">
        <v>43830</v>
      </c>
      <c r="C35" s="6" t="s">
        <v>23</v>
      </c>
      <c r="D35" s="7"/>
      <c r="E35" s="2">
        <v>-30470.59</v>
      </c>
    </row>
    <row r="36" spans="2:5">
      <c r="B36" s="3">
        <v>43861</v>
      </c>
      <c r="C36" s="40" t="s">
        <v>346</v>
      </c>
      <c r="D36" s="7">
        <v>-379.26</v>
      </c>
      <c r="E36" s="2">
        <f>E35+D36</f>
        <v>-30849.85</v>
      </c>
    </row>
    <row r="37" spans="2:5">
      <c r="B37" s="3">
        <v>43889</v>
      </c>
      <c r="C37" s="40" t="s">
        <v>346</v>
      </c>
      <c r="D37" s="7">
        <v>-379.26</v>
      </c>
      <c r="E37" s="2">
        <f t="shared" ref="E37:E47" si="0">E36+D37</f>
        <v>-31229.109999999997</v>
      </c>
    </row>
    <row r="38" spans="2:5" s="172" customFormat="1">
      <c r="B38" s="3">
        <v>43921</v>
      </c>
      <c r="C38" s="40" t="s">
        <v>346</v>
      </c>
      <c r="D38" s="7">
        <v>-379.26</v>
      </c>
      <c r="E38" s="2">
        <f t="shared" si="0"/>
        <v>-31608.369999999995</v>
      </c>
    </row>
    <row r="39" spans="2:5" s="172" customFormat="1">
      <c r="B39" s="3">
        <v>43951</v>
      </c>
      <c r="C39" s="40" t="s">
        <v>346</v>
      </c>
      <c r="D39" s="7">
        <v>-379.26</v>
      </c>
      <c r="E39" s="2">
        <f t="shared" si="0"/>
        <v>-31987.629999999994</v>
      </c>
    </row>
    <row r="40" spans="2:5" s="172" customFormat="1">
      <c r="B40" s="3">
        <v>43982</v>
      </c>
      <c r="C40" s="40" t="s">
        <v>346</v>
      </c>
      <c r="D40" s="7">
        <v>-379.26</v>
      </c>
      <c r="E40" s="2">
        <f t="shared" si="0"/>
        <v>-32366.889999999992</v>
      </c>
    </row>
    <row r="41" spans="2:5" s="172" customFormat="1">
      <c r="B41" s="3">
        <v>44012</v>
      </c>
      <c r="C41" s="40" t="s">
        <v>346</v>
      </c>
      <c r="D41" s="7">
        <v>-379.26</v>
      </c>
      <c r="E41" s="2">
        <f t="shared" si="0"/>
        <v>-32746.149999999991</v>
      </c>
    </row>
    <row r="42" spans="2:5" s="172" customFormat="1">
      <c r="B42" s="3">
        <v>44043</v>
      </c>
      <c r="C42" s="40" t="s">
        <v>346</v>
      </c>
      <c r="D42" s="7">
        <v>-379.26</v>
      </c>
      <c r="E42" s="2">
        <f t="shared" si="0"/>
        <v>-33125.409999999989</v>
      </c>
    </row>
    <row r="43" spans="2:5" s="172" customFormat="1">
      <c r="B43" s="3">
        <v>44074</v>
      </c>
      <c r="C43" s="40" t="s">
        <v>346</v>
      </c>
      <c r="D43" s="7">
        <v>-379.26</v>
      </c>
      <c r="E43" s="2">
        <f t="shared" si="0"/>
        <v>-33504.669999999991</v>
      </c>
    </row>
    <row r="44" spans="2:5">
      <c r="B44" s="3">
        <v>44104</v>
      </c>
      <c r="C44" s="6" t="s">
        <v>346</v>
      </c>
      <c r="D44" s="7">
        <v>-379.26</v>
      </c>
      <c r="E44" s="2">
        <f t="shared" si="0"/>
        <v>-33883.929999999993</v>
      </c>
    </row>
    <row r="45" spans="2:5">
      <c r="B45" s="3">
        <v>44134</v>
      </c>
      <c r="C45" s="40" t="s">
        <v>346</v>
      </c>
      <c r="D45" s="7">
        <v>-379.26</v>
      </c>
      <c r="E45" s="2">
        <f t="shared" si="0"/>
        <v>-34263.189999999995</v>
      </c>
    </row>
    <row r="46" spans="2:5">
      <c r="B46" s="3">
        <v>44165</v>
      </c>
      <c r="C46" s="40" t="s">
        <v>346</v>
      </c>
      <c r="D46" s="7">
        <v>-379.26</v>
      </c>
      <c r="E46" s="2">
        <f t="shared" si="0"/>
        <v>-34642.449999999997</v>
      </c>
    </row>
    <row r="47" spans="2:5">
      <c r="B47" s="3">
        <v>44196</v>
      </c>
      <c r="C47" s="6" t="s">
        <v>346</v>
      </c>
      <c r="D47" s="7">
        <v>-379.26</v>
      </c>
      <c r="E47" s="2">
        <f t="shared" si="0"/>
        <v>-35021.71</v>
      </c>
    </row>
    <row r="48" spans="2:5">
      <c r="B48" s="3"/>
      <c r="C48" s="6"/>
      <c r="D48" s="7"/>
      <c r="E48" s="2" t="str">
        <f t="shared" ref="E48:E51" si="1">IF(D48=0," ",E37+D48)</f>
        <v xml:space="preserve"> </v>
      </c>
    </row>
    <row r="49" spans="2:5">
      <c r="B49" s="3"/>
      <c r="C49" s="6"/>
      <c r="D49" s="7"/>
      <c r="E49" s="2" t="str">
        <f t="shared" si="1"/>
        <v xml:space="preserve"> </v>
      </c>
    </row>
    <row r="50" spans="2:5">
      <c r="B50" s="3"/>
      <c r="C50" s="6"/>
      <c r="D50" s="7"/>
      <c r="E50" s="2" t="str">
        <f t="shared" si="1"/>
        <v xml:space="preserve"> </v>
      </c>
    </row>
    <row r="51" spans="2:5" ht="15.75" thickBot="1">
      <c r="B51" s="3"/>
      <c r="C51" s="6"/>
      <c r="D51" s="7"/>
      <c r="E51" s="2" t="str">
        <f t="shared" si="1"/>
        <v xml:space="preserve"> </v>
      </c>
    </row>
    <row r="52" spans="2:5" ht="15.75" thickBot="1">
      <c r="B52" s="4"/>
      <c r="C52" s="12" t="s">
        <v>19</v>
      </c>
      <c r="D52" s="13"/>
      <c r="E52" s="14">
        <f>E47</f>
        <v>-35021.71</v>
      </c>
    </row>
  </sheetData>
  <mergeCells count="6">
    <mergeCell ref="C29:E29"/>
    <mergeCell ref="C30:E30"/>
    <mergeCell ref="C2:E2"/>
    <mergeCell ref="C3:E3"/>
    <mergeCell ref="C4:E4"/>
    <mergeCell ref="C28:E2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C38A1-6F60-47A0-BA13-8818620CDDD2}">
  <dimension ref="B2:J44"/>
  <sheetViews>
    <sheetView topLeftCell="A4" workbookViewId="0">
      <selection activeCell="C29" sqref="C29"/>
    </sheetView>
  </sheetViews>
  <sheetFormatPr defaultRowHeight="15"/>
  <cols>
    <col min="2" max="2" width="14.109375" bestFit="1" customWidth="1"/>
    <col min="3" max="3" width="23.6640625" customWidth="1"/>
    <col min="4" max="4" width="9.77734375" customWidth="1"/>
    <col min="5" max="5" width="14.44140625" customWidth="1"/>
  </cols>
  <sheetData>
    <row r="2" spans="2:10">
      <c r="B2" t="s">
        <v>10</v>
      </c>
      <c r="C2" s="186" t="s">
        <v>32</v>
      </c>
      <c r="D2" s="185"/>
      <c r="E2" s="185"/>
    </row>
    <row r="3" spans="2:10">
      <c r="B3" t="s">
        <v>12</v>
      </c>
      <c r="C3" s="187">
        <v>124010001</v>
      </c>
      <c r="D3" s="187"/>
      <c r="E3" s="187"/>
    </row>
    <row r="4" spans="2:10">
      <c r="B4" t="s">
        <v>13</v>
      </c>
      <c r="C4" s="185" t="s">
        <v>74</v>
      </c>
      <c r="D4" s="185" t="e">
        <f>VLOOKUP(D6,#REF!,2,0)</f>
        <v>#REF!</v>
      </c>
      <c r="E4" s="185" t="e">
        <f>VLOOKUP(E6,#REF!,2,0)</f>
        <v>#REF!</v>
      </c>
    </row>
    <row r="5" spans="2:10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</row>
    <row r="7" spans="2:10" ht="15.75" thickBot="1"/>
    <row r="8" spans="2:10" ht="15.75" thickBot="1">
      <c r="B8" s="8" t="s">
        <v>15</v>
      </c>
      <c r="C8" s="8" t="s">
        <v>16</v>
      </c>
      <c r="D8" s="8" t="s">
        <v>17</v>
      </c>
      <c r="E8" s="9" t="s">
        <v>18</v>
      </c>
    </row>
    <row r="9" spans="2:10">
      <c r="B9" s="3">
        <v>43830</v>
      </c>
      <c r="C9" s="6" t="s">
        <v>23</v>
      </c>
      <c r="D9" s="7"/>
      <c r="E9" s="2">
        <v>380</v>
      </c>
    </row>
    <row r="10" spans="2:10">
      <c r="B10" s="3"/>
      <c r="C10" s="6"/>
      <c r="D10" s="7"/>
      <c r="E10" s="2"/>
    </row>
    <row r="11" spans="2:10">
      <c r="B11" s="3"/>
      <c r="C11" s="6"/>
      <c r="D11" s="7"/>
      <c r="E11" s="2"/>
    </row>
    <row r="12" spans="2:10">
      <c r="B12" s="3"/>
      <c r="C12" s="6"/>
      <c r="D12" s="7"/>
      <c r="E12" s="2"/>
    </row>
    <row r="13" spans="2:10">
      <c r="B13" s="3"/>
      <c r="C13" s="6"/>
      <c r="D13" s="7"/>
      <c r="E13" s="2"/>
    </row>
    <row r="14" spans="2:10">
      <c r="B14" s="3"/>
      <c r="C14" s="6"/>
      <c r="D14" s="7"/>
      <c r="E14" s="2"/>
    </row>
    <row r="15" spans="2:10">
      <c r="B15" s="3"/>
      <c r="C15" s="6"/>
      <c r="D15" s="7"/>
      <c r="E15" s="2" t="str">
        <f>IF(D15=0," ",E10+D15)</f>
        <v xml:space="preserve"> </v>
      </c>
    </row>
    <row r="16" spans="2:10">
      <c r="B16" s="3"/>
      <c r="C16" s="6"/>
      <c r="D16" s="7"/>
      <c r="E16" s="2" t="str">
        <f>IF(D16=0," ",E15+D16)</f>
        <v xml:space="preserve"> </v>
      </c>
    </row>
    <row r="17" spans="2:5">
      <c r="B17" s="3"/>
      <c r="C17" s="6"/>
      <c r="D17" s="7"/>
      <c r="E17" s="2" t="str">
        <f>IF(D17=0," ",E16+D17)</f>
        <v xml:space="preserve"> </v>
      </c>
    </row>
    <row r="18" spans="2:5">
      <c r="B18" s="3"/>
      <c r="C18" s="6"/>
      <c r="D18" s="7"/>
      <c r="E18" s="2"/>
    </row>
    <row r="19" spans="2:5" ht="15.75" thickBot="1">
      <c r="B19" s="3"/>
      <c r="C19" s="6"/>
      <c r="D19" s="7"/>
      <c r="E19" s="2" t="str">
        <f>IF(D19=0," ",E18+D19)</f>
        <v xml:space="preserve"> </v>
      </c>
    </row>
    <row r="20" spans="2:5" ht="15.75" thickBot="1">
      <c r="B20" s="4"/>
      <c r="C20" s="12" t="s">
        <v>19</v>
      </c>
      <c r="D20" s="13"/>
      <c r="E20" s="14">
        <f>E9</f>
        <v>380</v>
      </c>
    </row>
    <row r="26" spans="2:5">
      <c r="B26" s="172" t="s">
        <v>10</v>
      </c>
      <c r="C26" s="186" t="s">
        <v>32</v>
      </c>
      <c r="D26" s="185"/>
      <c r="E26" s="185"/>
    </row>
    <row r="27" spans="2:5">
      <c r="B27" s="172" t="s">
        <v>12</v>
      </c>
      <c r="C27" s="187">
        <v>125010001</v>
      </c>
      <c r="D27" s="187"/>
      <c r="E27" s="187"/>
    </row>
    <row r="28" spans="2:5">
      <c r="B28" s="172" t="s">
        <v>13</v>
      </c>
      <c r="C28" s="185" t="s">
        <v>74</v>
      </c>
      <c r="D28" s="185" t="e">
        <f>VLOOKUP(D30,#REF!,2,0)</f>
        <v>#REF!</v>
      </c>
      <c r="E28" s="185" t="e">
        <f>VLOOKUP(E30,#REF!,2,0)</f>
        <v>#REF!</v>
      </c>
    </row>
    <row r="29" spans="2:5">
      <c r="B29" s="172" t="s">
        <v>14</v>
      </c>
      <c r="C29" s="183">
        <v>44196</v>
      </c>
      <c r="D29" s="183"/>
      <c r="E29" s="183"/>
    </row>
    <row r="30" spans="2:5">
      <c r="B30" s="172"/>
      <c r="C30" s="172"/>
      <c r="D30" s="172"/>
      <c r="E30" s="172"/>
    </row>
    <row r="31" spans="2:5" ht="15.75" thickBot="1">
      <c r="B31" s="172"/>
      <c r="C31" s="172"/>
      <c r="D31" s="172"/>
      <c r="E31" s="172"/>
    </row>
    <row r="32" spans="2:5" ht="15.75" thickBot="1">
      <c r="B32" s="8" t="s">
        <v>15</v>
      </c>
      <c r="C32" s="8" t="s">
        <v>16</v>
      </c>
      <c r="D32" s="8" t="s">
        <v>17</v>
      </c>
      <c r="E32" s="9" t="s">
        <v>18</v>
      </c>
    </row>
    <row r="33" spans="2:5">
      <c r="B33" s="3">
        <v>43830</v>
      </c>
      <c r="C33" s="6" t="s">
        <v>23</v>
      </c>
      <c r="D33" s="7"/>
      <c r="E33" s="2">
        <v>-380</v>
      </c>
    </row>
    <row r="34" spans="2:5">
      <c r="B34" s="3"/>
      <c r="C34" s="6"/>
      <c r="D34" s="7"/>
      <c r="E34" s="2"/>
    </row>
    <row r="35" spans="2:5">
      <c r="B35" s="3"/>
      <c r="C35" s="6"/>
      <c r="D35" s="7"/>
      <c r="E35" s="2"/>
    </row>
    <row r="36" spans="2:5">
      <c r="B36" s="3"/>
      <c r="C36" s="6"/>
      <c r="D36" s="7"/>
      <c r="E36" s="2"/>
    </row>
    <row r="37" spans="2:5">
      <c r="B37" s="3"/>
      <c r="C37" s="6"/>
      <c r="D37" s="7"/>
      <c r="E37" s="2"/>
    </row>
    <row r="38" spans="2:5">
      <c r="B38" s="3"/>
      <c r="C38" s="6"/>
      <c r="D38" s="7"/>
      <c r="E38" s="2"/>
    </row>
    <row r="39" spans="2:5">
      <c r="B39" s="3"/>
      <c r="C39" s="6"/>
      <c r="D39" s="7"/>
      <c r="E39" s="2" t="str">
        <f>IF(D39=0," ",E34+D39)</f>
        <v xml:space="preserve"> </v>
      </c>
    </row>
    <row r="40" spans="2:5">
      <c r="B40" s="3"/>
      <c r="C40" s="6"/>
      <c r="D40" s="7"/>
      <c r="E40" s="2" t="str">
        <f>IF(D40=0," ",E39+D40)</f>
        <v xml:space="preserve"> </v>
      </c>
    </row>
    <row r="41" spans="2:5">
      <c r="B41" s="3"/>
      <c r="C41" s="6"/>
      <c r="D41" s="7"/>
      <c r="E41" s="2" t="str">
        <f>IF(D41=0," ",E40+D41)</f>
        <v xml:space="preserve"> </v>
      </c>
    </row>
    <row r="42" spans="2:5">
      <c r="B42" s="3"/>
      <c r="C42" s="6"/>
      <c r="D42" s="7"/>
      <c r="E42" s="2"/>
    </row>
    <row r="43" spans="2:5" ht="15.75" thickBot="1">
      <c r="B43" s="3"/>
      <c r="C43" s="6"/>
      <c r="D43" s="7"/>
      <c r="E43" s="2" t="str">
        <f>IF(D43=0," ",E42+D43)</f>
        <v xml:space="preserve"> </v>
      </c>
    </row>
    <row r="44" spans="2:5" ht="15.75" thickBot="1">
      <c r="B44" s="4"/>
      <c r="C44" s="12" t="s">
        <v>19</v>
      </c>
      <c r="D44" s="13"/>
      <c r="E44" s="14">
        <f>E33</f>
        <v>-380</v>
      </c>
    </row>
  </sheetData>
  <mergeCells count="6">
    <mergeCell ref="C27:E27"/>
    <mergeCell ref="C28:E28"/>
    <mergeCell ref="C2:E2"/>
    <mergeCell ref="C3:E3"/>
    <mergeCell ref="C4:E4"/>
    <mergeCell ref="C26:E26"/>
  </mergeCells>
  <pageMargins left="0.511811024" right="0.511811024" top="0.78740157499999996" bottom="0.78740157499999996" header="0.31496062000000002" footer="0.3149606200000000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DDB2C-6E55-4C5B-9AE2-DCB1D5134369}">
  <dimension ref="A3:J21"/>
  <sheetViews>
    <sheetView workbookViewId="0">
      <selection activeCell="B6" sqref="B6"/>
    </sheetView>
  </sheetViews>
  <sheetFormatPr defaultRowHeight="15"/>
  <cols>
    <col min="1" max="1" width="14.109375" bestFit="1" customWidth="1"/>
    <col min="2" max="2" width="27.33203125" customWidth="1"/>
    <col min="3" max="3" width="12.6640625" style="98" customWidth="1"/>
    <col min="4" max="4" width="10.6640625" customWidth="1"/>
    <col min="5" max="5" width="13" customWidth="1"/>
  </cols>
  <sheetData>
    <row r="3" spans="1:10">
      <c r="A3" t="s">
        <v>10</v>
      </c>
      <c r="B3" s="186" t="s">
        <v>32</v>
      </c>
      <c r="C3" s="186"/>
      <c r="D3" s="185"/>
      <c r="E3" s="185"/>
    </row>
    <row r="4" spans="1:10">
      <c r="A4" t="s">
        <v>12</v>
      </c>
      <c r="B4" s="187">
        <v>211010002</v>
      </c>
      <c r="C4" s="187"/>
      <c r="D4" s="187"/>
      <c r="E4" s="187"/>
    </row>
    <row r="5" spans="1:10">
      <c r="A5" t="s">
        <v>13</v>
      </c>
      <c r="B5" s="185" t="s">
        <v>78</v>
      </c>
      <c r="C5" s="185"/>
      <c r="D5" s="185" t="e">
        <f>VLOOKUP(D7,#REF!,2,0)</f>
        <v>#REF!</v>
      </c>
      <c r="E5" s="185" t="e">
        <f>VLOOKUP(E7,#REF!,2,0)</f>
        <v>#REF!</v>
      </c>
    </row>
    <row r="6" spans="1:10">
      <c r="A6" t="s">
        <v>14</v>
      </c>
      <c r="B6" s="183">
        <v>44196</v>
      </c>
      <c r="C6" s="183"/>
      <c r="D6" s="183"/>
      <c r="E6" s="87"/>
      <c r="F6" s="87"/>
      <c r="G6" s="87"/>
      <c r="H6" s="87"/>
      <c r="I6" s="87"/>
      <c r="J6" s="87"/>
    </row>
    <row r="8" spans="1:10" ht="15.75" thickBot="1"/>
    <row r="9" spans="1:10" ht="15.75" thickBot="1">
      <c r="A9" s="8" t="s">
        <v>15</v>
      </c>
      <c r="B9" s="8" t="s">
        <v>16</v>
      </c>
      <c r="C9" s="8" t="s">
        <v>5</v>
      </c>
      <c r="D9" s="8" t="s">
        <v>6</v>
      </c>
      <c r="E9" s="9" t="s">
        <v>18</v>
      </c>
    </row>
    <row r="10" spans="1:10">
      <c r="A10" s="3">
        <v>43830</v>
      </c>
      <c r="B10" s="6" t="s">
        <v>23</v>
      </c>
      <c r="C10" s="6"/>
      <c r="D10" s="7"/>
      <c r="E10" s="2">
        <f>D10</f>
        <v>0</v>
      </c>
    </row>
    <row r="11" spans="1:10">
      <c r="A11" s="3">
        <v>43990</v>
      </c>
      <c r="B11" s="6" t="s">
        <v>310</v>
      </c>
      <c r="C11" s="7"/>
      <c r="D11" s="7">
        <v>-5972.43</v>
      </c>
      <c r="E11" s="2">
        <f>E10+C11+D11</f>
        <v>-5972.43</v>
      </c>
    </row>
    <row r="12" spans="1:10">
      <c r="A12" s="3">
        <v>44012</v>
      </c>
      <c r="B12" s="6" t="s">
        <v>310</v>
      </c>
      <c r="C12" s="7"/>
      <c r="D12" s="7">
        <v>-1834.88</v>
      </c>
      <c r="E12" s="2">
        <f t="shared" ref="E12:E15" si="0">E11+C12+D12</f>
        <v>-7807.31</v>
      </c>
    </row>
    <row r="13" spans="1:10">
      <c r="A13" s="3">
        <v>44104</v>
      </c>
      <c r="B13" s="6" t="s">
        <v>310</v>
      </c>
      <c r="C13" s="7"/>
      <c r="D13" s="7">
        <v>-6861.31</v>
      </c>
      <c r="E13" s="2">
        <f t="shared" si="0"/>
        <v>-14668.62</v>
      </c>
    </row>
    <row r="14" spans="1:10">
      <c r="A14" s="3"/>
      <c r="B14" s="6"/>
      <c r="C14" s="7"/>
      <c r="D14" s="7"/>
      <c r="E14" s="2">
        <f t="shared" si="0"/>
        <v>-14668.62</v>
      </c>
    </row>
    <row r="15" spans="1:10">
      <c r="A15" s="3"/>
      <c r="B15" s="6"/>
      <c r="C15" s="7"/>
      <c r="D15" s="7"/>
      <c r="E15" s="2">
        <f t="shared" si="0"/>
        <v>-14668.62</v>
      </c>
    </row>
    <row r="16" spans="1:10">
      <c r="A16" s="3"/>
      <c r="B16" s="6"/>
      <c r="C16" s="7"/>
      <c r="D16" s="7"/>
      <c r="E16" s="2" t="str">
        <f>IF(D16=0," ",E11+D16)</f>
        <v xml:space="preserve"> </v>
      </c>
    </row>
    <row r="17" spans="1:5">
      <c r="A17" s="3"/>
      <c r="B17" s="6"/>
      <c r="C17" s="7"/>
      <c r="D17" s="7"/>
      <c r="E17" s="2" t="str">
        <f>IF(D17=0," ",E16+D17)</f>
        <v xml:space="preserve"> </v>
      </c>
    </row>
    <row r="18" spans="1:5">
      <c r="A18" s="3"/>
      <c r="B18" s="6"/>
      <c r="C18" s="6"/>
      <c r="D18" s="7"/>
      <c r="E18" s="2" t="str">
        <f>IF(D18=0," ",E17+D18)</f>
        <v xml:space="preserve"> </v>
      </c>
    </row>
    <row r="19" spans="1:5">
      <c r="A19" s="3"/>
      <c r="B19" s="6"/>
      <c r="C19" s="6"/>
      <c r="D19" s="7"/>
      <c r="E19" s="2"/>
    </row>
    <row r="20" spans="1:5" ht="15.75" thickBot="1">
      <c r="A20" s="3"/>
      <c r="B20" s="6"/>
      <c r="C20" s="6"/>
      <c r="D20" s="7"/>
      <c r="E20" s="2" t="str">
        <f>IF(D20=0," ",E19+D20)</f>
        <v xml:space="preserve"> </v>
      </c>
    </row>
    <row r="21" spans="1:5" ht="15.75" thickBot="1">
      <c r="A21" s="4"/>
      <c r="B21" s="12" t="s">
        <v>19</v>
      </c>
      <c r="C21" s="12"/>
      <c r="D21" s="13"/>
      <c r="E21" s="14">
        <f>E15</f>
        <v>-14668.62</v>
      </c>
    </row>
  </sheetData>
  <mergeCells count="3">
    <mergeCell ref="B3:E3"/>
    <mergeCell ref="B4:E4"/>
    <mergeCell ref="B5:E5"/>
  </mergeCells>
  <pageMargins left="0.511811024" right="0.511811024" top="0.78740157499999996" bottom="0.78740157499999996" header="0.31496062000000002" footer="0.3149606200000000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C322F-D684-4667-82A8-E1A2B5CAB9CF}">
  <dimension ref="A3:J32"/>
  <sheetViews>
    <sheetView workbookViewId="0">
      <selection activeCell="B6" sqref="B6"/>
    </sheetView>
  </sheetViews>
  <sheetFormatPr defaultRowHeight="15"/>
  <cols>
    <col min="1" max="1" width="14.109375" style="174" bestFit="1" customWidth="1"/>
    <col min="2" max="2" width="44.5546875" style="174" bestFit="1" customWidth="1"/>
    <col min="3" max="3" width="12.6640625" style="174" customWidth="1"/>
    <col min="4" max="4" width="10.6640625" style="174" customWidth="1"/>
    <col min="5" max="5" width="13" style="174" customWidth="1"/>
    <col min="6" max="16384" width="8.88671875" style="174"/>
  </cols>
  <sheetData>
    <row r="3" spans="1:10">
      <c r="A3" s="174" t="s">
        <v>10</v>
      </c>
      <c r="B3" s="186" t="s">
        <v>32</v>
      </c>
      <c r="C3" s="186"/>
      <c r="D3" s="185"/>
      <c r="E3" s="185"/>
    </row>
    <row r="4" spans="1:10">
      <c r="A4" s="174" t="s">
        <v>12</v>
      </c>
      <c r="B4" s="187">
        <v>211010003</v>
      </c>
      <c r="C4" s="187"/>
      <c r="D4" s="187"/>
      <c r="E4" s="187"/>
    </row>
    <row r="5" spans="1:10">
      <c r="A5" s="174" t="s">
        <v>13</v>
      </c>
      <c r="B5" s="186" t="s">
        <v>355</v>
      </c>
      <c r="C5" s="185"/>
      <c r="D5" s="185" t="e">
        <f>VLOOKUP(D7,#REF!,2,0)</f>
        <v>#REF!</v>
      </c>
      <c r="E5" s="185" t="e">
        <f>VLOOKUP(E7,#REF!,2,0)</f>
        <v>#REF!</v>
      </c>
    </row>
    <row r="6" spans="1:10">
      <c r="A6" s="174" t="s">
        <v>14</v>
      </c>
      <c r="B6" s="183">
        <v>44196</v>
      </c>
      <c r="C6" s="183"/>
      <c r="D6" s="183"/>
      <c r="E6" s="87"/>
      <c r="F6" s="87"/>
      <c r="G6" s="87"/>
      <c r="H6" s="87"/>
      <c r="I6" s="87"/>
      <c r="J6" s="87"/>
    </row>
    <row r="8" spans="1:10" ht="15.75" thickBot="1"/>
    <row r="9" spans="1:10" ht="15.75" thickBot="1">
      <c r="A9" s="8" t="s">
        <v>15</v>
      </c>
      <c r="B9" s="8" t="s">
        <v>16</v>
      </c>
      <c r="C9" s="8" t="s">
        <v>5</v>
      </c>
      <c r="D9" s="8" t="s">
        <v>6</v>
      </c>
      <c r="E9" s="9" t="s">
        <v>18</v>
      </c>
    </row>
    <row r="10" spans="1:10">
      <c r="A10" s="3">
        <v>43830</v>
      </c>
      <c r="B10" s="6" t="s">
        <v>23</v>
      </c>
      <c r="C10" s="6"/>
      <c r="D10" s="7"/>
      <c r="E10" s="2">
        <f>D10</f>
        <v>0</v>
      </c>
    </row>
    <row r="11" spans="1:10">
      <c r="A11" s="3">
        <v>43990</v>
      </c>
      <c r="B11" s="6" t="s">
        <v>353</v>
      </c>
      <c r="C11" s="7">
        <v>846.45</v>
      </c>
      <c r="D11" s="7"/>
      <c r="E11" s="2">
        <f>E10+C11+D11</f>
        <v>846.45</v>
      </c>
    </row>
    <row r="12" spans="1:10">
      <c r="A12" s="3">
        <v>44012</v>
      </c>
      <c r="B12" s="6" t="s">
        <v>353</v>
      </c>
      <c r="C12" s="7">
        <v>261.58</v>
      </c>
      <c r="D12" s="7"/>
      <c r="E12" s="2">
        <f t="shared" ref="E12:E14" si="0">E11+C12+D12</f>
        <v>1108.03</v>
      </c>
    </row>
    <row r="13" spans="1:10">
      <c r="A13" s="3">
        <v>44020</v>
      </c>
      <c r="B13" s="6" t="s">
        <v>354</v>
      </c>
      <c r="C13" s="7"/>
      <c r="D13" s="7">
        <v>-73.89</v>
      </c>
      <c r="E13" s="2">
        <f t="shared" si="0"/>
        <v>1034.1399999999999</v>
      </c>
    </row>
    <row r="14" spans="1:10">
      <c r="A14" s="3">
        <v>44047</v>
      </c>
      <c r="B14" s="6" t="s">
        <v>354</v>
      </c>
      <c r="C14" s="7"/>
      <c r="D14" s="7">
        <v>-22.83</v>
      </c>
      <c r="E14" s="2">
        <f t="shared" si="0"/>
        <v>1011.3099999999998</v>
      </c>
    </row>
    <row r="15" spans="1:10">
      <c r="A15" s="3">
        <v>44051</v>
      </c>
      <c r="B15" s="6" t="s">
        <v>354</v>
      </c>
      <c r="C15" s="7"/>
      <c r="D15" s="7">
        <v>-74.11</v>
      </c>
      <c r="E15" s="2">
        <f>E14+C15+D15</f>
        <v>937.19999999999982</v>
      </c>
    </row>
    <row r="16" spans="1:10">
      <c r="A16" s="3">
        <v>44078</v>
      </c>
      <c r="B16" s="6" t="s">
        <v>354</v>
      </c>
      <c r="C16" s="7"/>
      <c r="D16" s="7">
        <v>-22.9</v>
      </c>
      <c r="E16" s="2">
        <f t="shared" ref="E16:E19" si="1">E15+C16+D16</f>
        <v>914.29999999999984</v>
      </c>
    </row>
    <row r="17" spans="1:5">
      <c r="A17" s="3">
        <v>44082</v>
      </c>
      <c r="B17" s="6" t="s">
        <v>354</v>
      </c>
      <c r="C17" s="7"/>
      <c r="D17" s="7">
        <v>-74.34</v>
      </c>
      <c r="E17" s="2">
        <f t="shared" si="1"/>
        <v>839.95999999999981</v>
      </c>
    </row>
    <row r="18" spans="1:5">
      <c r="A18" s="3">
        <v>44104</v>
      </c>
      <c r="B18" s="6" t="s">
        <v>353</v>
      </c>
      <c r="C18" s="7">
        <v>1019.44</v>
      </c>
      <c r="D18" s="7"/>
      <c r="E18" s="2">
        <f t="shared" si="1"/>
        <v>1859.3999999999999</v>
      </c>
    </row>
    <row r="19" spans="1:5">
      <c r="A19" s="3">
        <v>44109</v>
      </c>
      <c r="B19" s="40" t="s">
        <v>354</v>
      </c>
      <c r="C19" s="6"/>
      <c r="D19" s="7">
        <v>-22.97</v>
      </c>
      <c r="E19" s="2">
        <f t="shared" si="1"/>
        <v>1836.4299999999998</v>
      </c>
    </row>
    <row r="20" spans="1:5">
      <c r="A20" s="3">
        <v>44112</v>
      </c>
      <c r="B20" s="40" t="s">
        <v>354</v>
      </c>
      <c r="C20" s="6"/>
      <c r="D20" s="7">
        <v>-74.569999999999993</v>
      </c>
      <c r="E20" s="2">
        <f t="shared" ref="E20:E31" si="2">IF(D20=0," ",E19+D20)</f>
        <v>1761.86</v>
      </c>
    </row>
    <row r="21" spans="1:5">
      <c r="A21" s="3">
        <v>44139</v>
      </c>
      <c r="B21" s="40" t="s">
        <v>354</v>
      </c>
      <c r="C21" s="6"/>
      <c r="D21" s="7">
        <v>-23.04</v>
      </c>
      <c r="E21" s="2">
        <f t="shared" si="2"/>
        <v>1738.82</v>
      </c>
    </row>
    <row r="22" spans="1:5">
      <c r="A22" s="3">
        <v>44144</v>
      </c>
      <c r="B22" s="6" t="s">
        <v>354</v>
      </c>
      <c r="C22" s="6"/>
      <c r="D22" s="7">
        <v>-74.8</v>
      </c>
      <c r="E22" s="2">
        <f t="shared" si="2"/>
        <v>1664.02</v>
      </c>
    </row>
    <row r="23" spans="1:5">
      <c r="A23" s="3">
        <v>44166</v>
      </c>
      <c r="B23" s="6" t="s">
        <v>354</v>
      </c>
      <c r="C23" s="6"/>
      <c r="D23" s="7">
        <v>-88.93</v>
      </c>
      <c r="E23" s="2">
        <f t="shared" si="2"/>
        <v>1575.09</v>
      </c>
    </row>
    <row r="24" spans="1:5" s="181" customFormat="1">
      <c r="A24" s="3">
        <v>44169</v>
      </c>
      <c r="B24" s="6" t="s">
        <v>354</v>
      </c>
      <c r="C24" s="6"/>
      <c r="D24" s="7">
        <v>-23.12</v>
      </c>
      <c r="E24" s="2">
        <f t="shared" si="2"/>
        <v>1551.97</v>
      </c>
    </row>
    <row r="25" spans="1:5" s="181" customFormat="1">
      <c r="A25" s="3">
        <v>44173</v>
      </c>
      <c r="B25" s="6" t="s">
        <v>354</v>
      </c>
      <c r="C25" s="6"/>
      <c r="D25" s="7">
        <v>-75.03</v>
      </c>
      <c r="E25" s="2">
        <f t="shared" si="2"/>
        <v>1476.94</v>
      </c>
    </row>
    <row r="26" spans="1:5" s="181" customFormat="1">
      <c r="A26" s="3"/>
      <c r="B26" s="6"/>
      <c r="C26" s="6"/>
      <c r="D26" s="7"/>
      <c r="E26" s="2" t="str">
        <f t="shared" si="2"/>
        <v xml:space="preserve"> </v>
      </c>
    </row>
    <row r="27" spans="1:5" s="181" customFormat="1">
      <c r="A27" s="3"/>
      <c r="B27" s="6"/>
      <c r="C27" s="6"/>
      <c r="D27" s="7"/>
      <c r="E27" s="2" t="str">
        <f t="shared" si="2"/>
        <v xml:space="preserve"> </v>
      </c>
    </row>
    <row r="28" spans="1:5" s="181" customFormat="1">
      <c r="A28" s="3"/>
      <c r="B28" s="6"/>
      <c r="C28" s="6"/>
      <c r="D28" s="7"/>
      <c r="E28" s="2" t="str">
        <f t="shared" si="2"/>
        <v xml:space="preserve"> </v>
      </c>
    </row>
    <row r="29" spans="1:5" s="181" customFormat="1">
      <c r="A29" s="3"/>
      <c r="B29" s="6"/>
      <c r="C29" s="6"/>
      <c r="D29" s="7"/>
      <c r="E29" s="2" t="str">
        <f t="shared" si="2"/>
        <v xml:space="preserve"> </v>
      </c>
    </row>
    <row r="30" spans="1:5">
      <c r="A30" s="3"/>
      <c r="B30" s="6"/>
      <c r="C30" s="6"/>
      <c r="D30" s="7"/>
      <c r="E30" s="2" t="str">
        <f t="shared" si="2"/>
        <v xml:space="preserve"> </v>
      </c>
    </row>
    <row r="31" spans="1:5" ht="15.75" thickBot="1">
      <c r="A31" s="3"/>
      <c r="B31" s="6"/>
      <c r="C31" s="6"/>
      <c r="D31" s="7"/>
      <c r="E31" s="2" t="str">
        <f t="shared" si="2"/>
        <v xml:space="preserve"> </v>
      </c>
    </row>
    <row r="32" spans="1:5" ht="15.75" thickBot="1">
      <c r="A32" s="4"/>
      <c r="B32" s="12" t="s">
        <v>19</v>
      </c>
      <c r="C32" s="12"/>
      <c r="D32" s="13"/>
      <c r="E32" s="14">
        <f>E25</f>
        <v>1476.94</v>
      </c>
    </row>
  </sheetData>
  <mergeCells count="3">
    <mergeCell ref="B3:E3"/>
    <mergeCell ref="B4:E4"/>
    <mergeCell ref="B5:E5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Plan100"/>
  <dimension ref="B2:K46"/>
  <sheetViews>
    <sheetView showGridLines="0" zoomScale="85" zoomScaleNormal="85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52.109375" bestFit="1" customWidth="1"/>
    <col min="4" max="4" width="10.33203125" style="89" customWidth="1"/>
    <col min="5" max="6" width="11.33203125" customWidth="1"/>
    <col min="7" max="7" width="8.88671875"/>
    <col min="8" max="8" width="15.109375" customWidth="1"/>
    <col min="9" max="9" width="4.21875" customWidth="1"/>
  </cols>
  <sheetData>
    <row r="2" spans="2:11" ht="15.75" customHeight="1">
      <c r="B2" t="s">
        <v>10</v>
      </c>
      <c r="C2" s="186" t="s">
        <v>32</v>
      </c>
      <c r="D2" s="186"/>
      <c r="E2" s="185"/>
      <c r="F2" s="185"/>
    </row>
    <row r="3" spans="2:11" ht="15.75" customHeight="1">
      <c r="B3" t="s">
        <v>12</v>
      </c>
      <c r="C3" s="187">
        <v>211020001</v>
      </c>
      <c r="D3" s="187"/>
      <c r="E3" s="187"/>
      <c r="F3" s="187"/>
    </row>
    <row r="4" spans="2:11" ht="15.75" customHeight="1">
      <c r="B4" t="s">
        <v>13</v>
      </c>
      <c r="C4" s="185" t="s">
        <v>42</v>
      </c>
      <c r="D4" s="185"/>
      <c r="E4" s="185" t="e">
        <f>VLOOKUP(E6,#REF!,2,0)</f>
        <v>#REF!</v>
      </c>
      <c r="F4" s="185" t="e">
        <f>VLOOKUP(F6,#REF!,2,0)</f>
        <v>#REF!</v>
      </c>
    </row>
    <row r="5" spans="2:11" ht="15.75" customHeight="1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  <c r="K5" s="87"/>
    </row>
    <row r="7" spans="2:11" ht="15.75" customHeight="1" thickBot="1"/>
    <row r="8" spans="2:11" ht="15.75" customHeight="1" thickBot="1">
      <c r="B8" s="8" t="s">
        <v>15</v>
      </c>
      <c r="C8" s="8" t="s">
        <v>16</v>
      </c>
      <c r="D8" s="42" t="s">
        <v>5</v>
      </c>
      <c r="E8" s="42" t="s">
        <v>6</v>
      </c>
      <c r="F8" s="9" t="s">
        <v>18</v>
      </c>
    </row>
    <row r="9" spans="2:11" ht="15.75" customHeight="1">
      <c r="B9" s="3">
        <v>43830</v>
      </c>
      <c r="C9" s="93" t="s">
        <v>23</v>
      </c>
      <c r="D9" s="7"/>
      <c r="E9" s="7"/>
      <c r="F9" s="2">
        <v>-5305.37</v>
      </c>
    </row>
    <row r="10" spans="2:11" s="100" customFormat="1" ht="15.75" customHeight="1">
      <c r="B10" s="3">
        <v>43832</v>
      </c>
      <c r="C10" s="93" t="s">
        <v>152</v>
      </c>
      <c r="D10" s="77">
        <v>309.39999999999998</v>
      </c>
      <c r="E10" s="77"/>
      <c r="F10" s="2">
        <f>F9+D10+E10</f>
        <v>-4995.97</v>
      </c>
    </row>
    <row r="11" spans="2:11" s="100" customFormat="1" ht="15.75" customHeight="1">
      <c r="B11" s="3">
        <v>43836</v>
      </c>
      <c r="C11" s="93" t="s">
        <v>154</v>
      </c>
      <c r="D11" s="77">
        <v>717.33</v>
      </c>
      <c r="E11" s="77"/>
      <c r="F11" s="2">
        <f t="shared" ref="F11:F45" si="0">F10+D11+E11</f>
        <v>-4278.6400000000003</v>
      </c>
    </row>
    <row r="12" spans="2:11" s="100" customFormat="1" ht="15.75" customHeight="1">
      <c r="B12" s="3">
        <v>43836</v>
      </c>
      <c r="C12" s="93" t="s">
        <v>155</v>
      </c>
      <c r="D12" s="77">
        <v>936.45</v>
      </c>
      <c r="E12" s="7"/>
      <c r="F12" s="2">
        <f t="shared" si="0"/>
        <v>-3342.1900000000005</v>
      </c>
    </row>
    <row r="13" spans="2:11" s="100" customFormat="1" ht="15.75" customHeight="1">
      <c r="B13" s="3">
        <v>43838</v>
      </c>
      <c r="C13" s="93" t="s">
        <v>205</v>
      </c>
      <c r="D13" s="77">
        <v>374.59</v>
      </c>
      <c r="E13" s="7"/>
      <c r="F13" s="2">
        <f t="shared" si="0"/>
        <v>-2967.6000000000004</v>
      </c>
    </row>
    <row r="14" spans="2:11" s="144" customFormat="1" ht="15.75" customHeight="1">
      <c r="B14" s="3">
        <v>43843</v>
      </c>
      <c r="C14" s="115" t="s">
        <v>181</v>
      </c>
      <c r="D14" s="77">
        <v>500</v>
      </c>
      <c r="E14" s="7"/>
      <c r="F14" s="2">
        <f t="shared" si="0"/>
        <v>-2467.6000000000004</v>
      </c>
    </row>
    <row r="15" spans="2:11" s="144" customFormat="1" ht="15.75" customHeight="1">
      <c r="B15" s="3">
        <v>43845</v>
      </c>
      <c r="C15" s="93" t="s">
        <v>163</v>
      </c>
      <c r="D15" s="77">
        <v>967.6</v>
      </c>
      <c r="E15" s="7"/>
      <c r="F15" s="2">
        <f t="shared" si="0"/>
        <v>-1500.0000000000005</v>
      </c>
    </row>
    <row r="16" spans="2:11" s="144" customFormat="1" ht="15.75" customHeight="1">
      <c r="B16" s="91">
        <v>43858</v>
      </c>
      <c r="C16" s="115" t="s">
        <v>181</v>
      </c>
      <c r="D16" s="77">
        <v>1500</v>
      </c>
      <c r="E16" s="7"/>
      <c r="F16" s="2">
        <f t="shared" si="0"/>
        <v>-4.5474735088646412E-13</v>
      </c>
    </row>
    <row r="17" spans="2:10" s="100" customFormat="1" ht="15.75" customHeight="1">
      <c r="B17" s="3"/>
      <c r="C17" s="93"/>
      <c r="D17" s="7"/>
      <c r="E17" s="7"/>
      <c r="F17" s="2">
        <f>F16+D17+E17</f>
        <v>-4.5474735088646412E-13</v>
      </c>
    </row>
    <row r="18" spans="2:10" s="100" customFormat="1" ht="15.75" customHeight="1">
      <c r="B18" s="3">
        <v>44148</v>
      </c>
      <c r="C18" s="115" t="s">
        <v>388</v>
      </c>
      <c r="D18" s="7"/>
      <c r="E18" s="7">
        <v>-660</v>
      </c>
      <c r="F18" s="2">
        <f>F17+D18+E18</f>
        <v>-660.00000000000045</v>
      </c>
    </row>
    <row r="19" spans="2:10" s="100" customFormat="1" ht="15.75" customHeight="1">
      <c r="B19" s="3">
        <v>44181</v>
      </c>
      <c r="C19" s="115" t="s">
        <v>163</v>
      </c>
      <c r="D19" s="7"/>
      <c r="E19" s="7">
        <v>-651.14</v>
      </c>
      <c r="F19" s="2">
        <f>F18+D19+E19</f>
        <v>-1311.1400000000003</v>
      </c>
    </row>
    <row r="20" spans="2:10" ht="15.75" customHeight="1">
      <c r="B20" s="3">
        <v>44182</v>
      </c>
      <c r="C20" s="115" t="s">
        <v>417</v>
      </c>
      <c r="D20" s="7"/>
      <c r="E20" s="7">
        <v>-874.85</v>
      </c>
      <c r="F20" s="2">
        <f>F19+D20+E20</f>
        <v>-2185.9900000000002</v>
      </c>
    </row>
    <row r="21" spans="2:10" ht="15.75" customHeight="1">
      <c r="B21" s="3">
        <v>44188</v>
      </c>
      <c r="C21" s="115" t="s">
        <v>418</v>
      </c>
      <c r="D21" s="7"/>
      <c r="E21" s="7">
        <v>-197.4</v>
      </c>
      <c r="F21" s="2">
        <f>F20+D21+E21</f>
        <v>-2383.3900000000003</v>
      </c>
    </row>
    <row r="22" spans="2:10" s="98" customFormat="1" ht="15.75" customHeight="1">
      <c r="B22" s="3"/>
      <c r="C22" s="115"/>
      <c r="D22" s="7"/>
      <c r="E22" s="7"/>
      <c r="F22" s="2">
        <f t="shared" si="0"/>
        <v>-2383.3900000000003</v>
      </c>
    </row>
    <row r="23" spans="2:10" s="98" customFormat="1" ht="15.75" customHeight="1">
      <c r="B23" s="3"/>
      <c r="C23" s="115"/>
      <c r="D23" s="7"/>
      <c r="E23" s="7"/>
      <c r="F23" s="2">
        <f t="shared" si="0"/>
        <v>-2383.3900000000003</v>
      </c>
    </row>
    <row r="24" spans="2:10" s="98" customFormat="1" ht="15.75" customHeight="1">
      <c r="B24" s="3"/>
      <c r="C24" s="93"/>
      <c r="D24" s="7"/>
      <c r="E24" s="7"/>
      <c r="F24" s="2">
        <f t="shared" si="0"/>
        <v>-2383.3900000000003</v>
      </c>
    </row>
    <row r="25" spans="2:10" ht="15.75" customHeight="1">
      <c r="B25" s="3"/>
      <c r="C25" s="115"/>
      <c r="D25" s="7"/>
      <c r="E25" s="7"/>
      <c r="F25" s="2">
        <f t="shared" si="0"/>
        <v>-2383.3900000000003</v>
      </c>
    </row>
    <row r="26" spans="2:10" s="144" customFormat="1" ht="15.75" customHeight="1">
      <c r="B26" s="3"/>
      <c r="C26" s="115"/>
      <c r="D26" s="7"/>
      <c r="E26" s="7"/>
      <c r="F26" s="2">
        <f t="shared" si="0"/>
        <v>-2383.3900000000003</v>
      </c>
    </row>
    <row r="27" spans="2:10" s="144" customFormat="1" ht="15.75" customHeight="1">
      <c r="B27" s="3"/>
      <c r="C27" s="115"/>
      <c r="D27" s="7"/>
      <c r="E27" s="7"/>
      <c r="F27" s="2">
        <f t="shared" si="0"/>
        <v>-2383.3900000000003</v>
      </c>
    </row>
    <row r="28" spans="2:10" s="98" customFormat="1" ht="15.75" customHeight="1">
      <c r="B28" s="3"/>
      <c r="C28" s="115"/>
      <c r="D28" s="7"/>
      <c r="E28" s="7"/>
      <c r="F28" s="2">
        <f t="shared" si="0"/>
        <v>-2383.3900000000003</v>
      </c>
    </row>
    <row r="29" spans="2:10" ht="15">
      <c r="B29" s="3"/>
      <c r="C29" s="115"/>
      <c r="D29" s="7"/>
      <c r="E29" s="7"/>
      <c r="F29" s="2">
        <f t="shared" si="0"/>
        <v>-2383.3900000000003</v>
      </c>
    </row>
    <row r="30" spans="2:10" s="144" customFormat="1" ht="15">
      <c r="B30" s="3"/>
      <c r="C30" s="115"/>
      <c r="D30" s="7"/>
      <c r="E30" s="7"/>
      <c r="F30" s="2">
        <f t="shared" si="0"/>
        <v>-2383.3900000000003</v>
      </c>
      <c r="J30" s="1"/>
    </row>
    <row r="31" spans="2:10" s="144" customFormat="1" ht="15">
      <c r="B31" s="3"/>
      <c r="C31" s="115"/>
      <c r="D31" s="7"/>
      <c r="E31" s="7"/>
      <c r="F31" s="2">
        <f t="shared" si="0"/>
        <v>-2383.3900000000003</v>
      </c>
    </row>
    <row r="32" spans="2:10" s="153" customFormat="1" ht="15">
      <c r="B32" s="3"/>
      <c r="C32" s="115"/>
      <c r="D32" s="7"/>
      <c r="E32" s="7"/>
      <c r="F32" s="2">
        <f t="shared" si="0"/>
        <v>-2383.3900000000003</v>
      </c>
    </row>
    <row r="33" spans="2:6" s="153" customFormat="1" ht="15">
      <c r="B33" s="3"/>
      <c r="C33" s="115"/>
      <c r="D33" s="7"/>
      <c r="E33" s="7"/>
      <c r="F33" s="2">
        <f t="shared" si="0"/>
        <v>-2383.3900000000003</v>
      </c>
    </row>
    <row r="34" spans="2:6" s="153" customFormat="1" ht="15">
      <c r="B34" s="3"/>
      <c r="C34" s="115"/>
      <c r="D34" s="7"/>
      <c r="E34" s="7"/>
      <c r="F34" s="2">
        <f t="shared" si="0"/>
        <v>-2383.3900000000003</v>
      </c>
    </row>
    <row r="35" spans="2:6" s="153" customFormat="1" ht="15">
      <c r="B35" s="3"/>
      <c r="C35" s="115"/>
      <c r="D35" s="7"/>
      <c r="E35" s="7"/>
      <c r="F35" s="2">
        <f t="shared" si="0"/>
        <v>-2383.3900000000003</v>
      </c>
    </row>
    <row r="36" spans="2:6" s="153" customFormat="1" ht="15">
      <c r="B36" s="3"/>
      <c r="C36" s="115"/>
      <c r="D36" s="7"/>
      <c r="E36" s="7"/>
      <c r="F36" s="2">
        <f t="shared" si="0"/>
        <v>-2383.3900000000003</v>
      </c>
    </row>
    <row r="37" spans="2:6" s="153" customFormat="1" ht="15">
      <c r="B37" s="3"/>
      <c r="C37" s="115"/>
      <c r="D37" s="7"/>
      <c r="E37" s="7"/>
      <c r="F37" s="2">
        <f t="shared" si="0"/>
        <v>-2383.3900000000003</v>
      </c>
    </row>
    <row r="38" spans="2:6" s="153" customFormat="1" ht="15">
      <c r="B38" s="3"/>
      <c r="C38" s="115"/>
      <c r="D38" s="7"/>
      <c r="E38" s="7"/>
      <c r="F38" s="2">
        <f t="shared" si="0"/>
        <v>-2383.3900000000003</v>
      </c>
    </row>
    <row r="39" spans="2:6" s="153" customFormat="1" ht="15">
      <c r="B39" s="3"/>
      <c r="C39" s="115"/>
      <c r="D39" s="7"/>
      <c r="E39" s="7"/>
      <c r="F39" s="2">
        <f t="shared" si="0"/>
        <v>-2383.3900000000003</v>
      </c>
    </row>
    <row r="40" spans="2:6" s="153" customFormat="1" ht="15">
      <c r="B40" s="3"/>
      <c r="C40" s="115"/>
      <c r="D40" s="7"/>
      <c r="E40" s="7"/>
      <c r="F40" s="2">
        <f t="shared" si="0"/>
        <v>-2383.3900000000003</v>
      </c>
    </row>
    <row r="41" spans="2:6" s="153" customFormat="1" ht="15">
      <c r="B41" s="3"/>
      <c r="C41" s="115"/>
      <c r="D41" s="7"/>
      <c r="E41" s="7"/>
      <c r="F41" s="2">
        <f t="shared" si="0"/>
        <v>-2383.3900000000003</v>
      </c>
    </row>
    <row r="42" spans="2:6" s="144" customFormat="1" ht="15">
      <c r="B42" s="3"/>
      <c r="C42" s="115"/>
      <c r="D42" s="7"/>
      <c r="E42" s="7"/>
      <c r="F42" s="2">
        <f t="shared" si="0"/>
        <v>-2383.3900000000003</v>
      </c>
    </row>
    <row r="43" spans="2:6" ht="15.75" customHeight="1">
      <c r="B43" s="3"/>
      <c r="C43" s="6"/>
      <c r="D43" s="6"/>
      <c r="E43" s="7"/>
      <c r="F43" s="2">
        <f t="shared" si="0"/>
        <v>-2383.3900000000003</v>
      </c>
    </row>
    <row r="44" spans="2:6" thickBot="1">
      <c r="B44" s="3"/>
      <c r="C44" s="6"/>
      <c r="D44" s="6"/>
      <c r="E44" s="7"/>
      <c r="F44" s="2">
        <f t="shared" si="0"/>
        <v>-2383.3900000000003</v>
      </c>
    </row>
    <row r="45" spans="2:6" ht="15.75" customHeight="1" thickBot="1">
      <c r="B45" s="4"/>
      <c r="C45" s="12" t="s">
        <v>19</v>
      </c>
      <c r="D45" s="12"/>
      <c r="E45" s="13"/>
      <c r="F45" s="13">
        <f t="shared" si="0"/>
        <v>-2383.3900000000003</v>
      </c>
    </row>
    <row r="46" spans="2:6" ht="15">
      <c r="E46" s="1"/>
      <c r="F46" s="1"/>
    </row>
  </sheetData>
  <sheetProtection selectLockedCells="1"/>
  <autoFilter ref="B8:K8" xr:uid="{7ABB2D96-37B3-44D0-9FFA-90A6CD708AB3}"/>
  <sortState xmlns:xlrd2="http://schemas.microsoft.com/office/spreadsheetml/2017/richdata2" ref="B17:K21">
    <sortCondition ref="B17:B21"/>
  </sortState>
  <mergeCells count="3">
    <mergeCell ref="C2:F2"/>
    <mergeCell ref="C3:F3"/>
    <mergeCell ref="C4:F4"/>
  </mergeCells>
  <printOptions horizontalCentered="1"/>
  <pageMargins left="0.43307086614173229" right="0.43307086614173229" top="1.299212598425197" bottom="0.74803149606299213" header="0.51181102362204722" footer="0.31496062992125984"/>
  <pageSetup paperSize="9" scale="85" orientation="portrait" r:id="rId1"/>
  <headerFooter alignWithMargins="0">
    <oddHeader>&amp;L&amp;G&amp;C&amp;"Calibri,Negrito"
CONCILIAÇÃO CONTÁBIL&amp;R&amp;10[inserir logo aqui]</oddHead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B2:J46"/>
  <sheetViews>
    <sheetView showGridLines="0" workbookViewId="0">
      <selection activeCell="C5" sqref="C5"/>
    </sheetView>
  </sheetViews>
  <sheetFormatPr defaultRowHeight="15"/>
  <cols>
    <col min="1" max="1" width="2.77734375" customWidth="1"/>
    <col min="2" max="2" width="14.109375" bestFit="1" customWidth="1"/>
    <col min="3" max="3" width="54.88671875" bestFit="1" customWidth="1"/>
    <col min="4" max="4" width="12.109375" customWidth="1"/>
    <col min="5" max="5" width="11.77734375" bestFit="1" customWidth="1"/>
    <col min="6" max="6" width="11.33203125" customWidth="1"/>
    <col min="7" max="7" width="15" bestFit="1" customWidth="1"/>
    <col min="8" max="8" width="15.109375" customWidth="1"/>
  </cols>
  <sheetData>
    <row r="2" spans="2:10">
      <c r="B2" t="s">
        <v>10</v>
      </c>
      <c r="C2" s="186" t="s">
        <v>32</v>
      </c>
      <c r="D2" s="186"/>
      <c r="E2" s="185"/>
      <c r="F2" s="185"/>
    </row>
    <row r="3" spans="2:10">
      <c r="B3" t="s">
        <v>12</v>
      </c>
      <c r="C3" s="187">
        <v>211020002</v>
      </c>
      <c r="D3" s="187"/>
      <c r="E3" s="187"/>
      <c r="F3" s="187"/>
    </row>
    <row r="4" spans="2:10">
      <c r="B4" t="s">
        <v>13</v>
      </c>
      <c r="C4" s="185" t="s">
        <v>52</v>
      </c>
      <c r="D4" s="185"/>
      <c r="E4" s="185" t="e">
        <f>VLOOKUP(E6,#REF!,2,0)</f>
        <v>#REF!</v>
      </c>
      <c r="F4" s="185" t="e">
        <f>VLOOKUP(F6,#REF!,2,0)</f>
        <v>#REF!</v>
      </c>
    </row>
    <row r="5" spans="2:10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</row>
    <row r="7" spans="2:10" ht="15.75" thickBot="1"/>
    <row r="8" spans="2:10" ht="15.75" thickBot="1">
      <c r="B8" s="8" t="s">
        <v>15</v>
      </c>
      <c r="C8" s="8" t="s">
        <v>16</v>
      </c>
      <c r="D8" s="8" t="s">
        <v>5</v>
      </c>
      <c r="E8" s="8" t="s">
        <v>6</v>
      </c>
      <c r="F8" s="9" t="s">
        <v>18</v>
      </c>
    </row>
    <row r="9" spans="2:10">
      <c r="B9" s="3">
        <v>43830</v>
      </c>
      <c r="C9" s="73" t="s">
        <v>23</v>
      </c>
      <c r="D9" s="7"/>
      <c r="E9" s="7"/>
      <c r="F9" s="2">
        <v>-31811.78</v>
      </c>
    </row>
    <row r="10" spans="2:10">
      <c r="B10" s="3">
        <v>43832</v>
      </c>
      <c r="C10" s="73" t="s">
        <v>151</v>
      </c>
      <c r="D10" s="7">
        <v>1226.6600000000001</v>
      </c>
      <c r="E10" s="7"/>
      <c r="F10" s="2">
        <f t="shared" ref="F10:F45" si="0">F9+D10+E10</f>
        <v>-30585.119999999999</v>
      </c>
    </row>
    <row r="11" spans="2:10" s="100" customFormat="1">
      <c r="B11" s="3">
        <v>43833</v>
      </c>
      <c r="C11" s="73" t="s">
        <v>153</v>
      </c>
      <c r="D11" s="7">
        <v>3000</v>
      </c>
      <c r="E11" s="7"/>
      <c r="F11" s="2">
        <f t="shared" si="0"/>
        <v>-27585.119999999999</v>
      </c>
    </row>
    <row r="12" spans="2:10" s="101" customFormat="1">
      <c r="B12" s="3">
        <v>43836</v>
      </c>
      <c r="C12" s="73" t="s">
        <v>145</v>
      </c>
      <c r="D12" s="7">
        <v>83.21</v>
      </c>
      <c r="E12" s="7"/>
      <c r="F12" s="2">
        <f t="shared" si="0"/>
        <v>-27501.91</v>
      </c>
      <c r="H12" s="1"/>
    </row>
    <row r="13" spans="2:10" s="101" customFormat="1">
      <c r="B13" s="3">
        <v>43836</v>
      </c>
      <c r="C13" s="6" t="s">
        <v>156</v>
      </c>
      <c r="D13" s="7">
        <v>2625</v>
      </c>
      <c r="E13" s="7"/>
      <c r="F13" s="2">
        <f t="shared" si="0"/>
        <v>-24876.91</v>
      </c>
    </row>
    <row r="14" spans="2:10">
      <c r="B14" s="3">
        <v>43836</v>
      </c>
      <c r="C14" s="73" t="s">
        <v>157</v>
      </c>
      <c r="D14" s="7">
        <v>3150</v>
      </c>
      <c r="E14" s="7"/>
      <c r="F14" s="2">
        <f t="shared" si="0"/>
        <v>-21726.91</v>
      </c>
    </row>
    <row r="15" spans="2:10" s="101" customFormat="1">
      <c r="B15" s="3">
        <v>43840</v>
      </c>
      <c r="C15" s="73" t="s">
        <v>159</v>
      </c>
      <c r="D15" s="7">
        <v>5200</v>
      </c>
      <c r="E15" s="7"/>
      <c r="F15" s="2">
        <f t="shared" si="0"/>
        <v>-16526.91</v>
      </c>
      <c r="H15" s="1"/>
    </row>
    <row r="16" spans="2:10">
      <c r="B16" s="3">
        <v>43840</v>
      </c>
      <c r="C16" s="73" t="s">
        <v>206</v>
      </c>
      <c r="D16" s="7">
        <v>4500</v>
      </c>
      <c r="E16" s="7"/>
      <c r="F16" s="2">
        <f t="shared" si="0"/>
        <v>-12026.91</v>
      </c>
    </row>
    <row r="17" spans="2:8">
      <c r="B17" s="3">
        <v>43840</v>
      </c>
      <c r="C17" s="73" t="s">
        <v>158</v>
      </c>
      <c r="D17" s="7">
        <v>90</v>
      </c>
      <c r="E17" s="7"/>
      <c r="F17" s="2">
        <f t="shared" si="0"/>
        <v>-11936.91</v>
      </c>
      <c r="H17" s="1"/>
    </row>
    <row r="18" spans="2:8" s="113" customFormat="1">
      <c r="B18" s="3">
        <v>43845</v>
      </c>
      <c r="C18" s="73" t="s">
        <v>161</v>
      </c>
      <c r="D18" s="7">
        <v>1600.84</v>
      </c>
      <c r="E18" s="7"/>
      <c r="F18" s="2">
        <f t="shared" si="0"/>
        <v>-10336.07</v>
      </c>
      <c r="H18" s="133"/>
    </row>
    <row r="19" spans="2:8" s="113" customFormat="1">
      <c r="B19" s="3">
        <v>43845</v>
      </c>
      <c r="C19" s="73" t="s">
        <v>162</v>
      </c>
      <c r="D19" s="7">
        <v>852</v>
      </c>
      <c r="E19" s="7"/>
      <c r="F19" s="2">
        <f t="shared" si="0"/>
        <v>-9484.07</v>
      </c>
      <c r="G19" s="113" t="s">
        <v>232</v>
      </c>
      <c r="H19" s="1"/>
    </row>
    <row r="20" spans="2:8" s="113" customFormat="1">
      <c r="B20" s="3">
        <v>43845</v>
      </c>
      <c r="C20" s="73" t="s">
        <v>160</v>
      </c>
      <c r="D20" s="6">
        <v>289.92</v>
      </c>
      <c r="E20" s="7"/>
      <c r="F20" s="2">
        <f t="shared" si="0"/>
        <v>-9194.15</v>
      </c>
      <c r="H20" s="1"/>
    </row>
    <row r="21" spans="2:8" s="113" customFormat="1">
      <c r="B21" s="3">
        <v>43845</v>
      </c>
      <c r="C21" s="73" t="s">
        <v>146</v>
      </c>
      <c r="D21" s="7">
        <v>143.36000000000001</v>
      </c>
      <c r="E21" s="7"/>
      <c r="F21" s="2">
        <f t="shared" si="0"/>
        <v>-9050.7899999999991</v>
      </c>
      <c r="H21" s="1"/>
    </row>
    <row r="22" spans="2:8">
      <c r="B22" s="3">
        <v>43847</v>
      </c>
      <c r="C22" s="73" t="s">
        <v>164</v>
      </c>
      <c r="D22" s="7">
        <v>50.79</v>
      </c>
      <c r="E22" s="7"/>
      <c r="F22" s="2">
        <f t="shared" si="0"/>
        <v>-8999.9999999999982</v>
      </c>
      <c r="H22" s="1"/>
    </row>
    <row r="23" spans="2:8" s="145" customFormat="1">
      <c r="B23" s="3">
        <v>43872</v>
      </c>
      <c r="C23" s="73" t="s">
        <v>233</v>
      </c>
      <c r="D23" s="7">
        <v>4500</v>
      </c>
      <c r="E23" s="7"/>
      <c r="F23" s="2">
        <f t="shared" si="0"/>
        <v>-4499.9999999999982</v>
      </c>
      <c r="H23" s="1"/>
    </row>
    <row r="24" spans="2:8">
      <c r="B24" s="3">
        <v>43901</v>
      </c>
      <c r="C24" s="73" t="s">
        <v>264</v>
      </c>
      <c r="D24" s="7">
        <v>4500</v>
      </c>
      <c r="E24" s="7"/>
      <c r="F24" s="2">
        <f t="shared" si="0"/>
        <v>1.8189894035458565E-12</v>
      </c>
    </row>
    <row r="25" spans="2:8" s="113" customFormat="1">
      <c r="B25" s="3">
        <v>44151</v>
      </c>
      <c r="C25" s="73" t="s">
        <v>161</v>
      </c>
      <c r="D25" s="7"/>
      <c r="E25" s="7">
        <v>-707.64</v>
      </c>
      <c r="F25" s="2">
        <f t="shared" ref="F25:F37" si="1">F24+D25+E25</f>
        <v>-707.63999999999817</v>
      </c>
    </row>
    <row r="26" spans="2:8" s="133" customFormat="1">
      <c r="B26" s="3">
        <v>44151</v>
      </c>
      <c r="C26" s="73" t="s">
        <v>151</v>
      </c>
      <c r="D26" s="7"/>
      <c r="E26" s="7">
        <v>-1111.45</v>
      </c>
      <c r="F26" s="2">
        <f t="shared" si="1"/>
        <v>-1819.0899999999983</v>
      </c>
    </row>
    <row r="27" spans="2:8" s="133" customFormat="1">
      <c r="B27" s="3">
        <v>44181</v>
      </c>
      <c r="C27" s="73" t="s">
        <v>151</v>
      </c>
      <c r="D27" s="7"/>
      <c r="E27" s="7">
        <v>-627.95000000000005</v>
      </c>
      <c r="F27" s="2">
        <f t="shared" si="1"/>
        <v>-2447.0399999999981</v>
      </c>
    </row>
    <row r="28" spans="2:8" s="133" customFormat="1">
      <c r="B28" s="3">
        <v>44183</v>
      </c>
      <c r="C28" s="73" t="s">
        <v>419</v>
      </c>
      <c r="D28" s="7"/>
      <c r="E28" s="7">
        <v>-5200</v>
      </c>
      <c r="F28" s="2">
        <f t="shared" si="1"/>
        <v>-7647.0399999999981</v>
      </c>
      <c r="H28" s="153"/>
    </row>
    <row r="29" spans="2:8" s="133" customFormat="1">
      <c r="B29" s="3">
        <v>44186</v>
      </c>
      <c r="C29" s="73" t="s">
        <v>420</v>
      </c>
      <c r="D29" s="7"/>
      <c r="E29" s="7">
        <v>-1689.3</v>
      </c>
      <c r="F29" s="2">
        <f t="shared" si="1"/>
        <v>-9336.3399999999983</v>
      </c>
    </row>
    <row r="30" spans="2:8" s="133" customFormat="1">
      <c r="B30" s="3">
        <v>44188</v>
      </c>
      <c r="C30" s="73" t="s">
        <v>160</v>
      </c>
      <c r="D30" s="7"/>
      <c r="E30" s="7">
        <v>-302.23</v>
      </c>
      <c r="F30" s="2">
        <f t="shared" si="1"/>
        <v>-9638.5699999999979</v>
      </c>
    </row>
    <row r="31" spans="2:8" s="133" customFormat="1">
      <c r="B31" s="3">
        <v>44193</v>
      </c>
      <c r="C31" s="73" t="s">
        <v>421</v>
      </c>
      <c r="D31" s="7"/>
      <c r="E31" s="7">
        <v>-3150</v>
      </c>
      <c r="F31" s="2">
        <f t="shared" si="1"/>
        <v>-12788.569999999998</v>
      </c>
    </row>
    <row r="32" spans="2:8" s="133" customFormat="1">
      <c r="B32" s="3">
        <v>44194</v>
      </c>
      <c r="C32" s="73" t="s">
        <v>422</v>
      </c>
      <c r="D32" s="7"/>
      <c r="E32" s="7">
        <v>-3000</v>
      </c>
      <c r="F32" s="2">
        <f t="shared" si="1"/>
        <v>-15788.569999999998</v>
      </c>
      <c r="H32" s="1"/>
    </row>
    <row r="33" spans="2:8" s="133" customFormat="1">
      <c r="B33" s="3"/>
      <c r="C33" s="73"/>
      <c r="D33" s="7"/>
      <c r="E33" s="7"/>
      <c r="F33" s="2">
        <f t="shared" si="1"/>
        <v>-15788.569999999998</v>
      </c>
    </row>
    <row r="34" spans="2:8" s="133" customFormat="1">
      <c r="B34" s="3"/>
      <c r="C34" s="73"/>
      <c r="D34" s="7"/>
      <c r="E34" s="7"/>
      <c r="F34" s="2">
        <f t="shared" si="1"/>
        <v>-15788.569999999998</v>
      </c>
    </row>
    <row r="35" spans="2:8" s="133" customFormat="1">
      <c r="B35" s="3"/>
      <c r="C35" s="73"/>
      <c r="D35" s="7"/>
      <c r="E35" s="7"/>
      <c r="F35" s="2">
        <f t="shared" si="1"/>
        <v>-15788.569999999998</v>
      </c>
    </row>
    <row r="36" spans="2:8" s="133" customFormat="1">
      <c r="B36" s="3"/>
      <c r="C36" s="73"/>
      <c r="D36" s="7"/>
      <c r="E36" s="7"/>
      <c r="F36" s="2">
        <f t="shared" si="1"/>
        <v>-15788.569999999998</v>
      </c>
    </row>
    <row r="37" spans="2:8" s="145" customFormat="1">
      <c r="B37" s="3"/>
      <c r="C37" s="73"/>
      <c r="D37" s="7"/>
      <c r="E37" s="7"/>
      <c r="F37" s="2">
        <f t="shared" si="1"/>
        <v>-15788.569999999998</v>
      </c>
    </row>
    <row r="38" spans="2:8" s="145" customFormat="1">
      <c r="B38" s="3"/>
      <c r="C38" s="73"/>
      <c r="D38" s="7"/>
      <c r="E38" s="7"/>
      <c r="F38" s="2">
        <f t="shared" ref="F38:F40" si="2">F37+D38+E38</f>
        <v>-15788.569999999998</v>
      </c>
    </row>
    <row r="39" spans="2:8" s="145" customFormat="1">
      <c r="B39" s="3"/>
      <c r="C39" s="73"/>
      <c r="D39" s="7"/>
      <c r="E39" s="7"/>
      <c r="F39" s="2">
        <f t="shared" si="2"/>
        <v>-15788.569999999998</v>
      </c>
    </row>
    <row r="40" spans="2:8" s="145" customFormat="1">
      <c r="B40" s="3"/>
      <c r="C40" s="73"/>
      <c r="D40" s="7"/>
      <c r="E40" s="7"/>
      <c r="F40" s="2">
        <f t="shared" si="2"/>
        <v>-15788.569999999998</v>
      </c>
    </row>
    <row r="41" spans="2:8" s="133" customFormat="1">
      <c r="B41" s="3"/>
      <c r="C41" s="73"/>
      <c r="D41" s="7"/>
      <c r="E41" s="7"/>
      <c r="F41" s="2">
        <f t="shared" si="0"/>
        <v>-15788.569999999998</v>
      </c>
    </row>
    <row r="42" spans="2:8" s="113" customFormat="1">
      <c r="B42" s="3"/>
      <c r="C42" s="73"/>
      <c r="D42" s="7"/>
      <c r="E42" s="7"/>
      <c r="F42" s="2">
        <f t="shared" si="0"/>
        <v>-15788.569999999998</v>
      </c>
      <c r="H42" s="1"/>
    </row>
    <row r="43" spans="2:8" s="113" customFormat="1">
      <c r="B43" s="3"/>
      <c r="C43" s="73"/>
      <c r="D43" s="7"/>
      <c r="E43" s="7"/>
      <c r="F43" s="2">
        <f t="shared" si="0"/>
        <v>-15788.569999999998</v>
      </c>
    </row>
    <row r="44" spans="2:8" ht="15.75" thickBot="1">
      <c r="B44" s="3"/>
      <c r="C44" s="6"/>
      <c r="D44" s="6"/>
      <c r="E44" s="7"/>
      <c r="F44" s="2">
        <f t="shared" si="0"/>
        <v>-15788.569999999998</v>
      </c>
    </row>
    <row r="45" spans="2:8" ht="15.75" thickBot="1">
      <c r="B45" s="4"/>
      <c r="C45" s="12" t="s">
        <v>19</v>
      </c>
      <c r="D45" s="12"/>
      <c r="E45" s="13"/>
      <c r="F45" s="13">
        <f t="shared" si="0"/>
        <v>-15788.569999999998</v>
      </c>
    </row>
    <row r="46" spans="2:8">
      <c r="E46" s="1"/>
      <c r="F46" s="1"/>
    </row>
  </sheetData>
  <sortState xmlns:xlrd2="http://schemas.microsoft.com/office/spreadsheetml/2017/richdata2" ref="B25:J37">
    <sortCondition ref="B25:B37"/>
  </sortState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B2:J28"/>
  <sheetViews>
    <sheetView showGridLines="0" workbookViewId="0">
      <selection activeCell="C5" sqref="C5"/>
    </sheetView>
  </sheetViews>
  <sheetFormatPr defaultRowHeight="15"/>
  <cols>
    <col min="1" max="1" width="2.77734375" customWidth="1"/>
    <col min="2" max="2" width="14.44140625" customWidth="1"/>
    <col min="3" max="3" width="44" customWidth="1"/>
    <col min="4" max="4" width="13.33203125" customWidth="1"/>
    <col min="5" max="5" width="11.77734375" bestFit="1" customWidth="1"/>
    <col min="6" max="6" width="11.33203125" customWidth="1"/>
    <col min="8" max="8" width="15.109375" customWidth="1"/>
  </cols>
  <sheetData>
    <row r="2" spans="2:10">
      <c r="B2" t="s">
        <v>10</v>
      </c>
      <c r="C2" s="186" t="s">
        <v>32</v>
      </c>
      <c r="D2" s="186"/>
      <c r="E2" s="185"/>
      <c r="F2" s="185"/>
    </row>
    <row r="3" spans="2:10">
      <c r="B3" t="s">
        <v>12</v>
      </c>
      <c r="C3" s="187">
        <v>211020003</v>
      </c>
      <c r="D3" s="187"/>
      <c r="E3" s="187"/>
      <c r="F3" s="187"/>
    </row>
    <row r="4" spans="2:10">
      <c r="B4" t="s">
        <v>13</v>
      </c>
      <c r="C4" s="185" t="s">
        <v>53</v>
      </c>
      <c r="D4" s="185"/>
      <c r="E4" s="185" t="e">
        <f>VLOOKUP(E6,#REF!,2,0)</f>
        <v>#REF!</v>
      </c>
      <c r="F4" s="185" t="e">
        <f>VLOOKUP(F6,#REF!,2,0)</f>
        <v>#REF!</v>
      </c>
    </row>
    <row r="5" spans="2:10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</row>
    <row r="7" spans="2:10" ht="15.75" thickBot="1"/>
    <row r="8" spans="2:10" ht="15.75" thickBot="1">
      <c r="B8" s="8" t="s">
        <v>15</v>
      </c>
      <c r="C8" s="8" t="s">
        <v>16</v>
      </c>
      <c r="D8" s="8" t="s">
        <v>5</v>
      </c>
      <c r="E8" s="8" t="s">
        <v>6</v>
      </c>
      <c r="F8" s="9" t="s">
        <v>18</v>
      </c>
    </row>
    <row r="9" spans="2:10">
      <c r="B9" s="3">
        <v>43830</v>
      </c>
      <c r="C9" s="40" t="s">
        <v>201</v>
      </c>
      <c r="D9" s="7"/>
      <c r="E9" s="7"/>
      <c r="F9" s="2">
        <v>-28776.91</v>
      </c>
    </row>
    <row r="10" spans="2:10">
      <c r="B10" s="3">
        <v>43840</v>
      </c>
      <c r="C10" s="40" t="s">
        <v>101</v>
      </c>
      <c r="D10" s="7">
        <v>15000</v>
      </c>
      <c r="E10" s="7"/>
      <c r="F10" s="2">
        <f>F9+D10+E10</f>
        <v>-13776.91</v>
      </c>
    </row>
    <row r="11" spans="2:10">
      <c r="B11" s="3">
        <v>43840</v>
      </c>
      <c r="C11" s="40" t="s">
        <v>102</v>
      </c>
      <c r="D11" s="7">
        <v>13776.91</v>
      </c>
      <c r="E11" s="7"/>
      <c r="F11" s="2">
        <f>F10+D11+E11</f>
        <v>0</v>
      </c>
    </row>
    <row r="12" spans="2:10">
      <c r="B12" s="3">
        <v>43951</v>
      </c>
      <c r="C12" s="40" t="s">
        <v>311</v>
      </c>
      <c r="D12" s="40"/>
      <c r="E12" s="173">
        <v>-5275.13</v>
      </c>
      <c r="F12" s="2">
        <f t="shared" ref="F12:F25" si="0">F11+D12+E12</f>
        <v>-5275.13</v>
      </c>
    </row>
    <row r="13" spans="2:10">
      <c r="B13" s="3">
        <v>43982</v>
      </c>
      <c r="C13" s="40" t="s">
        <v>311</v>
      </c>
      <c r="D13" s="40"/>
      <c r="E13" s="173">
        <v>-5275.13</v>
      </c>
      <c r="F13" s="2">
        <f t="shared" si="0"/>
        <v>-10550.26</v>
      </c>
    </row>
    <row r="14" spans="2:10" s="145" customFormat="1">
      <c r="B14" s="3">
        <v>44012</v>
      </c>
      <c r="C14" s="40" t="s">
        <v>311</v>
      </c>
      <c r="D14" s="40"/>
      <c r="E14" s="173">
        <v>-5275.13</v>
      </c>
      <c r="F14" s="2">
        <f t="shared" si="0"/>
        <v>-15825.39</v>
      </c>
    </row>
    <row r="15" spans="2:10" s="145" customFormat="1">
      <c r="B15" s="3">
        <v>44196</v>
      </c>
      <c r="C15" s="40" t="s">
        <v>101</v>
      </c>
      <c r="D15" s="7"/>
      <c r="E15" s="7">
        <v>-8791.89</v>
      </c>
      <c r="F15" s="2">
        <f t="shared" si="0"/>
        <v>-24617.279999999999</v>
      </c>
    </row>
    <row r="16" spans="2:10" s="145" customFormat="1">
      <c r="B16" s="3">
        <v>44196</v>
      </c>
      <c r="C16" s="40" t="s">
        <v>102</v>
      </c>
      <c r="D16" s="40"/>
      <c r="E16" s="7">
        <v>-7087.27</v>
      </c>
      <c r="F16" s="2">
        <f t="shared" si="0"/>
        <v>-31704.55</v>
      </c>
    </row>
    <row r="17" spans="2:6" s="145" customFormat="1">
      <c r="B17" s="3"/>
      <c r="C17" s="40"/>
      <c r="D17" s="40"/>
      <c r="E17" s="7"/>
      <c r="F17" s="2">
        <f t="shared" si="0"/>
        <v>-31704.55</v>
      </c>
    </row>
    <row r="18" spans="2:6" s="154" customFormat="1">
      <c r="B18" s="3"/>
      <c r="C18" s="146"/>
      <c r="D18" s="7"/>
      <c r="E18" s="7"/>
      <c r="F18" s="2">
        <f t="shared" si="0"/>
        <v>-31704.55</v>
      </c>
    </row>
    <row r="19" spans="2:6" s="154" customFormat="1">
      <c r="B19" s="3"/>
      <c r="C19" s="40"/>
      <c r="D19" s="7"/>
      <c r="E19" s="7"/>
      <c r="F19" s="2">
        <f t="shared" si="0"/>
        <v>-31704.55</v>
      </c>
    </row>
    <row r="20" spans="2:6" s="154" customFormat="1">
      <c r="B20" s="3"/>
      <c r="C20" s="40"/>
      <c r="D20" s="40"/>
      <c r="E20" s="7"/>
      <c r="F20" s="2">
        <f t="shared" si="0"/>
        <v>-31704.55</v>
      </c>
    </row>
    <row r="21" spans="2:6" s="154" customFormat="1">
      <c r="B21" s="3"/>
      <c r="C21" s="40"/>
      <c r="D21" s="40"/>
      <c r="E21" s="7"/>
      <c r="F21" s="2">
        <f t="shared" si="0"/>
        <v>-31704.55</v>
      </c>
    </row>
    <row r="22" spans="2:6" s="154" customFormat="1">
      <c r="B22" s="3"/>
      <c r="C22" s="40"/>
      <c r="D22" s="40"/>
      <c r="E22" s="7"/>
      <c r="F22" s="2">
        <f t="shared" si="0"/>
        <v>-31704.55</v>
      </c>
    </row>
    <row r="23" spans="2:6" s="154" customFormat="1">
      <c r="B23" s="3"/>
      <c r="C23" s="40"/>
      <c r="D23" s="40"/>
      <c r="E23" s="7"/>
      <c r="F23" s="2">
        <f t="shared" si="0"/>
        <v>-31704.55</v>
      </c>
    </row>
    <row r="24" spans="2:6" s="154" customFormat="1">
      <c r="B24" s="3"/>
      <c r="C24" s="40"/>
      <c r="D24" s="40"/>
      <c r="E24" s="7"/>
      <c r="F24" s="2">
        <f t="shared" si="0"/>
        <v>-31704.55</v>
      </c>
    </row>
    <row r="25" spans="2:6" s="145" customFormat="1">
      <c r="B25" s="3"/>
      <c r="C25" s="40"/>
      <c r="D25" s="40"/>
      <c r="E25" s="7"/>
      <c r="F25" s="2">
        <f t="shared" si="0"/>
        <v>-31704.55</v>
      </c>
    </row>
    <row r="26" spans="2:6" ht="15.75" thickBot="1">
      <c r="B26" s="3"/>
      <c r="C26" s="6"/>
      <c r="D26" s="6"/>
      <c r="E26" s="7"/>
      <c r="F26" s="2" t="str">
        <f>IF(E26=0," ",#REF!+E26)</f>
        <v xml:space="preserve"> </v>
      </c>
    </row>
    <row r="27" spans="2:6" ht="15.75" thickBot="1">
      <c r="B27" s="4"/>
      <c r="C27" s="12" t="s">
        <v>19</v>
      </c>
      <c r="D27" s="12"/>
      <c r="E27" s="13"/>
      <c r="F27" s="14">
        <f>F25</f>
        <v>-31704.55</v>
      </c>
    </row>
    <row r="28" spans="2:6">
      <c r="E28" s="1"/>
      <c r="F28" s="1"/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  <pageSetup paperSize="9" scale="7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0A61D-76B0-4A26-B653-306BB95F0914}">
  <dimension ref="B2:F27"/>
  <sheetViews>
    <sheetView workbookViewId="0">
      <selection activeCell="C5" sqref="C5"/>
    </sheetView>
  </sheetViews>
  <sheetFormatPr defaultRowHeight="15"/>
  <cols>
    <col min="1" max="1" width="3.109375" customWidth="1"/>
    <col min="2" max="2" width="14.109375" bestFit="1" customWidth="1"/>
    <col min="3" max="3" width="36.5546875" bestFit="1" customWidth="1"/>
    <col min="4" max="4" width="9.33203125" bestFit="1" customWidth="1"/>
    <col min="5" max="6" width="9.88671875" bestFit="1" customWidth="1"/>
  </cols>
  <sheetData>
    <row r="2" spans="2:6">
      <c r="B2" s="154" t="s">
        <v>10</v>
      </c>
      <c r="C2" s="186" t="s">
        <v>32</v>
      </c>
      <c r="D2" s="186"/>
      <c r="E2" s="185"/>
      <c r="F2" s="185"/>
    </row>
    <row r="3" spans="2:6">
      <c r="B3" s="154" t="s">
        <v>12</v>
      </c>
      <c r="C3" s="187">
        <v>211020004</v>
      </c>
      <c r="D3" s="187"/>
      <c r="E3" s="187"/>
      <c r="F3" s="187"/>
    </row>
    <row r="4" spans="2:6">
      <c r="B4" s="154" t="s">
        <v>13</v>
      </c>
      <c r="C4" s="186" t="s">
        <v>265</v>
      </c>
      <c r="D4" s="185"/>
      <c r="E4" s="185" t="e">
        <f>VLOOKUP(E6,#REF!,2,0)</f>
        <v>#REF!</v>
      </c>
      <c r="F4" s="185" t="e">
        <f>VLOOKUP(F6,#REF!,2,0)</f>
        <v>#REF!</v>
      </c>
    </row>
    <row r="5" spans="2:6">
      <c r="B5" s="154" t="s">
        <v>14</v>
      </c>
      <c r="C5" s="183">
        <v>44196</v>
      </c>
      <c r="D5" s="183"/>
      <c r="E5" s="183"/>
      <c r="F5" s="87"/>
    </row>
    <row r="6" spans="2:6">
      <c r="B6" s="154"/>
      <c r="C6" s="154"/>
      <c r="D6" s="154"/>
      <c r="E6" s="154"/>
      <c r="F6" s="154"/>
    </row>
    <row r="7" spans="2:6" ht="15.75" thickBot="1">
      <c r="B7" s="154"/>
      <c r="C7" s="154"/>
      <c r="D7" s="154"/>
      <c r="E7" s="154"/>
      <c r="F7" s="154"/>
    </row>
    <row r="8" spans="2:6" ht="15.75" thickBot="1">
      <c r="B8" s="8" t="s">
        <v>15</v>
      </c>
      <c r="C8" s="8" t="s">
        <v>16</v>
      </c>
      <c r="D8" s="8" t="s">
        <v>5</v>
      </c>
      <c r="E8" s="8" t="s">
        <v>6</v>
      </c>
      <c r="F8" s="9" t="s">
        <v>18</v>
      </c>
    </row>
    <row r="9" spans="2:6">
      <c r="B9" s="3">
        <v>43830</v>
      </c>
      <c r="C9" s="40" t="s">
        <v>201</v>
      </c>
      <c r="D9" s="7"/>
      <c r="E9" s="7"/>
      <c r="F9" s="2">
        <v>0</v>
      </c>
    </row>
    <row r="10" spans="2:6">
      <c r="B10" s="3">
        <v>44196</v>
      </c>
      <c r="C10" s="40" t="s">
        <v>400</v>
      </c>
      <c r="D10" s="7"/>
      <c r="E10" s="7">
        <v>-1000</v>
      </c>
      <c r="F10" s="2">
        <f>F9+D10+E10</f>
        <v>-1000</v>
      </c>
    </row>
    <row r="11" spans="2:6">
      <c r="B11" s="3"/>
      <c r="C11" s="40"/>
      <c r="D11" s="7"/>
      <c r="E11" s="7"/>
      <c r="F11" s="2">
        <f>F10+D11+E11</f>
        <v>-1000</v>
      </c>
    </row>
    <row r="12" spans="2:6">
      <c r="B12" s="3"/>
      <c r="C12" s="40"/>
      <c r="D12" s="40"/>
      <c r="E12" s="7"/>
      <c r="F12" s="2">
        <f t="shared" ref="F12:F25" si="0">F11+D12+E12</f>
        <v>-1000</v>
      </c>
    </row>
    <row r="13" spans="2:6">
      <c r="B13" s="3"/>
      <c r="C13" s="40"/>
      <c r="D13" s="40"/>
      <c r="E13" s="7"/>
      <c r="F13" s="2">
        <f t="shared" si="0"/>
        <v>-1000</v>
      </c>
    </row>
    <row r="14" spans="2:6">
      <c r="B14" s="3"/>
      <c r="C14" s="40"/>
      <c r="D14" s="7"/>
      <c r="E14" s="7"/>
      <c r="F14" s="2">
        <f t="shared" si="0"/>
        <v>-1000</v>
      </c>
    </row>
    <row r="15" spans="2:6">
      <c r="B15" s="3"/>
      <c r="C15" s="40"/>
      <c r="D15" s="7"/>
      <c r="E15" s="7"/>
      <c r="F15" s="2">
        <f t="shared" si="0"/>
        <v>-1000</v>
      </c>
    </row>
    <row r="16" spans="2:6">
      <c r="B16" s="3"/>
      <c r="C16" s="40"/>
      <c r="D16" s="40"/>
      <c r="E16" s="7"/>
      <c r="F16" s="2">
        <f t="shared" si="0"/>
        <v>-1000</v>
      </c>
    </row>
    <row r="17" spans="2:6">
      <c r="B17" s="3"/>
      <c r="C17" s="40"/>
      <c r="D17" s="40"/>
      <c r="E17" s="7"/>
      <c r="F17" s="2">
        <f t="shared" si="0"/>
        <v>-1000</v>
      </c>
    </row>
    <row r="18" spans="2:6">
      <c r="B18" s="3"/>
      <c r="C18" s="146"/>
      <c r="D18" s="7"/>
      <c r="E18" s="7"/>
      <c r="F18" s="2">
        <f t="shared" si="0"/>
        <v>-1000</v>
      </c>
    </row>
    <row r="19" spans="2:6">
      <c r="B19" s="3"/>
      <c r="C19" s="40"/>
      <c r="D19" s="7"/>
      <c r="E19" s="7"/>
      <c r="F19" s="2">
        <f t="shared" si="0"/>
        <v>-1000</v>
      </c>
    </row>
    <row r="20" spans="2:6">
      <c r="B20" s="3"/>
      <c r="C20" s="40"/>
      <c r="D20" s="40"/>
      <c r="E20" s="7"/>
      <c r="F20" s="2">
        <f t="shared" si="0"/>
        <v>-1000</v>
      </c>
    </row>
    <row r="21" spans="2:6">
      <c r="B21" s="3"/>
      <c r="C21" s="40"/>
      <c r="D21" s="40"/>
      <c r="E21" s="7"/>
      <c r="F21" s="2">
        <f t="shared" si="0"/>
        <v>-1000</v>
      </c>
    </row>
    <row r="22" spans="2:6">
      <c r="B22" s="3"/>
      <c r="C22" s="40"/>
      <c r="D22" s="40"/>
      <c r="E22" s="7"/>
      <c r="F22" s="2">
        <f t="shared" si="0"/>
        <v>-1000</v>
      </c>
    </row>
    <row r="23" spans="2:6">
      <c r="B23" s="3"/>
      <c r="C23" s="40"/>
      <c r="D23" s="40"/>
      <c r="E23" s="7"/>
      <c r="F23" s="2">
        <f t="shared" si="0"/>
        <v>-1000</v>
      </c>
    </row>
    <row r="24" spans="2:6">
      <c r="B24" s="3"/>
      <c r="C24" s="40"/>
      <c r="D24" s="40"/>
      <c r="E24" s="7"/>
      <c r="F24" s="2">
        <f t="shared" si="0"/>
        <v>-1000</v>
      </c>
    </row>
    <row r="25" spans="2:6">
      <c r="B25" s="3"/>
      <c r="C25" s="40"/>
      <c r="D25" s="40"/>
      <c r="E25" s="7"/>
      <c r="F25" s="2">
        <f t="shared" si="0"/>
        <v>-1000</v>
      </c>
    </row>
    <row r="26" spans="2:6" ht="15.75" thickBot="1">
      <c r="B26" s="3"/>
      <c r="C26" s="6"/>
      <c r="D26" s="6"/>
      <c r="E26" s="7"/>
      <c r="F26" s="2" t="str">
        <f>IF(E26=0," ",#REF!+E26)</f>
        <v xml:space="preserve"> </v>
      </c>
    </row>
    <row r="27" spans="2:6" ht="15.75" thickBot="1">
      <c r="B27" s="4"/>
      <c r="C27" s="12" t="s">
        <v>19</v>
      </c>
      <c r="D27" s="12"/>
      <c r="E27" s="13"/>
      <c r="F27" s="14">
        <f>F25</f>
        <v>-1000</v>
      </c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23899-4082-44CF-8E7B-72E80EC896FF}">
  <dimension ref="A1:J28"/>
  <sheetViews>
    <sheetView workbookViewId="0">
      <selection activeCell="B4" sqref="B4"/>
    </sheetView>
  </sheetViews>
  <sheetFormatPr defaultRowHeight="15"/>
  <cols>
    <col min="1" max="1" width="14.109375" bestFit="1" customWidth="1"/>
    <col min="2" max="2" width="54.21875" bestFit="1" customWidth="1"/>
    <col min="4" max="5" width="9.88671875" bestFit="1" customWidth="1"/>
    <col min="10" max="10" width="9.44140625" bestFit="1" customWidth="1"/>
  </cols>
  <sheetData>
    <row r="1" spans="1:9">
      <c r="A1" s="88" t="s">
        <v>10</v>
      </c>
      <c r="B1" s="186" t="s">
        <v>32</v>
      </c>
      <c r="C1" s="186"/>
      <c r="D1" s="185"/>
      <c r="E1" s="185"/>
    </row>
    <row r="2" spans="1:9">
      <c r="A2" s="88" t="s">
        <v>12</v>
      </c>
      <c r="B2" s="187">
        <v>211020007</v>
      </c>
      <c r="C2" s="187"/>
      <c r="D2" s="187"/>
      <c r="E2" s="187"/>
    </row>
    <row r="3" spans="1:9">
      <c r="A3" s="88" t="s">
        <v>13</v>
      </c>
      <c r="B3" s="185" t="s">
        <v>87</v>
      </c>
      <c r="C3" s="185"/>
      <c r="D3" s="185" t="e">
        <f>VLOOKUP(D5,#REF!,2,0)</f>
        <v>#REF!</v>
      </c>
      <c r="E3" s="185" t="e">
        <f>VLOOKUP(E5,#REF!,2,0)</f>
        <v>#REF!</v>
      </c>
    </row>
    <row r="4" spans="1:9">
      <c r="A4" s="88" t="s">
        <v>14</v>
      </c>
      <c r="B4" s="183">
        <v>44196</v>
      </c>
      <c r="C4" s="183"/>
      <c r="D4" s="183"/>
      <c r="E4" s="87"/>
      <c r="F4" s="87"/>
      <c r="G4" s="87"/>
      <c r="H4" s="87"/>
      <c r="I4" s="87"/>
    </row>
    <row r="5" spans="1:9">
      <c r="A5" s="88"/>
      <c r="B5" s="88"/>
      <c r="C5" s="88"/>
      <c r="D5" s="88"/>
      <c r="E5" s="88"/>
    </row>
    <row r="6" spans="1:9" ht="15.75" thickBot="1">
      <c r="A6" s="88"/>
      <c r="B6" s="88"/>
      <c r="C6" s="88"/>
      <c r="D6" s="88"/>
      <c r="E6" s="88"/>
    </row>
    <row r="7" spans="1:9" ht="15.75" thickBot="1">
      <c r="A7" s="8" t="s">
        <v>15</v>
      </c>
      <c r="B7" s="8" t="s">
        <v>16</v>
      </c>
      <c r="C7" s="8" t="s">
        <v>5</v>
      </c>
      <c r="D7" s="8" t="s">
        <v>6</v>
      </c>
      <c r="E7" s="9" t="s">
        <v>18</v>
      </c>
    </row>
    <row r="8" spans="1:9">
      <c r="A8" s="3">
        <v>43830</v>
      </c>
      <c r="B8" s="40" t="s">
        <v>23</v>
      </c>
      <c r="C8" s="7"/>
      <c r="D8" s="7"/>
      <c r="E8" s="2">
        <v>-1366.56</v>
      </c>
    </row>
    <row r="9" spans="1:9">
      <c r="A9" s="3">
        <v>43483</v>
      </c>
      <c r="B9" s="40" t="s">
        <v>207</v>
      </c>
      <c r="C9" s="7">
        <v>151.84</v>
      </c>
      <c r="D9" s="7"/>
      <c r="E9" s="2">
        <f>E8+C9+D9</f>
        <v>-1214.72</v>
      </c>
    </row>
    <row r="10" spans="1:9">
      <c r="A10" s="3">
        <v>43881</v>
      </c>
      <c r="B10" s="40" t="s">
        <v>234</v>
      </c>
      <c r="C10" s="7">
        <v>151.84</v>
      </c>
      <c r="D10" s="7"/>
      <c r="E10" s="2">
        <f t="shared" ref="E10:E22" si="0">E9+C10+D10</f>
        <v>-1062.8800000000001</v>
      </c>
    </row>
    <row r="11" spans="1:9">
      <c r="A11" s="3">
        <v>43910</v>
      </c>
      <c r="B11" s="40" t="s">
        <v>312</v>
      </c>
      <c r="C11" s="40">
        <v>151.84</v>
      </c>
      <c r="D11" s="7"/>
      <c r="E11" s="2">
        <f t="shared" si="0"/>
        <v>-911.04000000000008</v>
      </c>
    </row>
    <row r="12" spans="1:9" s="98" customFormat="1">
      <c r="A12" s="3">
        <v>43941</v>
      </c>
      <c r="B12" s="40" t="s">
        <v>313</v>
      </c>
      <c r="C12" s="40">
        <v>151.84</v>
      </c>
      <c r="D12" s="7"/>
      <c r="E12" s="2">
        <f t="shared" si="0"/>
        <v>-759.2</v>
      </c>
    </row>
    <row r="13" spans="1:9" s="98" customFormat="1">
      <c r="A13" s="3">
        <v>43971</v>
      </c>
      <c r="B13" s="40" t="s">
        <v>335</v>
      </c>
      <c r="C13" s="40">
        <v>151.84</v>
      </c>
      <c r="D13" s="7"/>
      <c r="E13" s="2">
        <f t="shared" si="0"/>
        <v>-607.36</v>
      </c>
    </row>
    <row r="14" spans="1:9" s="98" customFormat="1">
      <c r="A14" s="3">
        <v>44001</v>
      </c>
      <c r="B14" s="40" t="s">
        <v>336</v>
      </c>
      <c r="C14" s="40">
        <v>151.84</v>
      </c>
      <c r="D14" s="7"/>
      <c r="E14" s="2">
        <f t="shared" si="0"/>
        <v>-455.52</v>
      </c>
    </row>
    <row r="15" spans="1:9" s="98" customFormat="1">
      <c r="A15" s="3">
        <v>44032</v>
      </c>
      <c r="B15" s="40" t="s">
        <v>337</v>
      </c>
      <c r="C15" s="40">
        <v>151.84</v>
      </c>
      <c r="D15" s="7"/>
      <c r="E15" s="2">
        <f t="shared" si="0"/>
        <v>-303.67999999999995</v>
      </c>
    </row>
    <row r="16" spans="1:9" s="98" customFormat="1">
      <c r="A16" s="3">
        <v>44063</v>
      </c>
      <c r="B16" s="40" t="s">
        <v>347</v>
      </c>
      <c r="C16" s="40">
        <v>151.84</v>
      </c>
      <c r="D16" s="7"/>
      <c r="E16" s="2">
        <f t="shared" si="0"/>
        <v>-151.83999999999995</v>
      </c>
    </row>
    <row r="17" spans="1:10">
      <c r="A17" s="3">
        <v>44092</v>
      </c>
      <c r="B17" s="40" t="s">
        <v>356</v>
      </c>
      <c r="C17" s="40">
        <v>151.84</v>
      </c>
      <c r="D17" s="7"/>
      <c r="E17" s="2">
        <f t="shared" si="0"/>
        <v>5.6843418860808015E-14</v>
      </c>
    </row>
    <row r="18" spans="1:10" s="101" customFormat="1">
      <c r="A18" s="3">
        <v>44168</v>
      </c>
      <c r="B18" s="40" t="s">
        <v>423</v>
      </c>
      <c r="C18" s="40"/>
      <c r="D18" s="7">
        <v>-1633.16</v>
      </c>
      <c r="E18" s="2">
        <f t="shared" si="0"/>
        <v>-1633.16</v>
      </c>
    </row>
    <row r="19" spans="1:10" s="101" customFormat="1">
      <c r="A19" s="3">
        <v>44193</v>
      </c>
      <c r="B19" s="40" t="s">
        <v>424</v>
      </c>
      <c r="C19" s="40">
        <v>408.29</v>
      </c>
      <c r="D19" s="7"/>
      <c r="E19" s="2">
        <f t="shared" si="0"/>
        <v>-1224.8700000000001</v>
      </c>
    </row>
    <row r="20" spans="1:10" s="116" customFormat="1">
      <c r="A20" s="3"/>
      <c r="B20" s="40"/>
      <c r="C20" s="40"/>
      <c r="D20" s="7"/>
      <c r="E20" s="2">
        <f t="shared" si="0"/>
        <v>-1224.8700000000001</v>
      </c>
    </row>
    <row r="21" spans="1:10" s="116" customFormat="1">
      <c r="A21" s="3"/>
      <c r="B21" s="40"/>
      <c r="C21" s="40"/>
      <c r="D21" s="7"/>
      <c r="E21" s="2">
        <f t="shared" si="0"/>
        <v>-1224.8700000000001</v>
      </c>
    </row>
    <row r="22" spans="1:10" s="101" customFormat="1">
      <c r="A22" s="3"/>
      <c r="B22" s="40"/>
      <c r="C22" s="40"/>
      <c r="D22" s="7"/>
      <c r="E22" s="2">
        <f t="shared" si="0"/>
        <v>-1224.8700000000001</v>
      </c>
    </row>
    <row r="23" spans="1:10" ht="15.75" thickBot="1">
      <c r="A23" s="3"/>
      <c r="B23" s="6"/>
      <c r="C23" s="6"/>
      <c r="D23" s="7"/>
      <c r="E23" s="2" t="str">
        <f>IF(D23=0," ",#REF!+D23)</f>
        <v xml:space="preserve"> </v>
      </c>
    </row>
    <row r="24" spans="1:10" ht="15.75" thickBot="1">
      <c r="A24" s="4"/>
      <c r="B24" s="12" t="s">
        <v>19</v>
      </c>
      <c r="C24" s="12"/>
      <c r="D24" s="13"/>
      <c r="E24" s="14">
        <f>E22</f>
        <v>-1224.8700000000001</v>
      </c>
    </row>
    <row r="28" spans="1:10">
      <c r="J28" s="104"/>
    </row>
  </sheetData>
  <mergeCells count="3">
    <mergeCell ref="B1:E1"/>
    <mergeCell ref="B2:E2"/>
    <mergeCell ref="B3:E3"/>
  </mergeCells>
  <pageMargins left="0.511811024" right="0.511811024" top="0.78740157499999996" bottom="0.78740157499999996" header="0.31496062000000002" footer="0.3149606200000000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Plan99">
    <pageSetUpPr fitToPage="1"/>
  </sheetPr>
  <dimension ref="B2:K28"/>
  <sheetViews>
    <sheetView showGridLines="0" zoomScale="85" zoomScaleNormal="85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47.109375" customWidth="1"/>
    <col min="4" max="6" width="11.33203125" customWidth="1"/>
    <col min="7" max="7" width="29.6640625" bestFit="1" customWidth="1"/>
    <col min="8" max="8" width="15.109375" bestFit="1" customWidth="1"/>
    <col min="9" max="9" width="4.21875" customWidth="1"/>
    <col min="11" max="11" width="11.88671875" bestFit="1" customWidth="1"/>
  </cols>
  <sheetData>
    <row r="2" spans="2:11" ht="15.75" customHeight="1">
      <c r="B2" t="s">
        <v>10</v>
      </c>
      <c r="C2" s="186" t="s">
        <v>32</v>
      </c>
      <c r="D2" s="185"/>
      <c r="E2" s="185"/>
      <c r="F2" s="185"/>
    </row>
    <row r="3" spans="2:11" ht="15.75" customHeight="1">
      <c r="B3" t="s">
        <v>12</v>
      </c>
      <c r="C3" s="187">
        <v>211030001</v>
      </c>
      <c r="D3" s="187"/>
      <c r="E3" s="187"/>
      <c r="F3" s="187"/>
    </row>
    <row r="4" spans="2:11" ht="15.75" customHeight="1">
      <c r="B4" t="s">
        <v>13</v>
      </c>
      <c r="C4" s="185" t="s">
        <v>43</v>
      </c>
      <c r="D4" s="185" t="e">
        <f>VLOOKUP(D6,#REF!,2,0)</f>
        <v>#REF!</v>
      </c>
      <c r="E4" s="185"/>
      <c r="F4" s="185" t="e">
        <f>VLOOKUP(F6,#REF!,2,0)</f>
        <v>#REF!</v>
      </c>
    </row>
    <row r="5" spans="2:11" ht="15.75" customHeight="1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</row>
    <row r="7" spans="2:11" ht="15.75" customHeight="1" thickBot="1"/>
    <row r="8" spans="2:11" ht="15.75" customHeight="1" thickBot="1">
      <c r="B8" s="8" t="s">
        <v>15</v>
      </c>
      <c r="C8" s="8" t="s">
        <v>16</v>
      </c>
      <c r="D8" s="8" t="s">
        <v>5</v>
      </c>
      <c r="E8" s="9" t="s">
        <v>6</v>
      </c>
      <c r="F8" s="9" t="s">
        <v>18</v>
      </c>
    </row>
    <row r="9" spans="2:11" ht="15.75" customHeight="1">
      <c r="B9" s="3">
        <v>43830</v>
      </c>
      <c r="C9" s="6" t="s">
        <v>208</v>
      </c>
      <c r="D9" s="7"/>
      <c r="E9" s="2"/>
      <c r="F9" s="2">
        <v>-1134</v>
      </c>
      <c r="G9" s="23"/>
    </row>
    <row r="10" spans="2:11" ht="15.75" customHeight="1">
      <c r="B10" s="3">
        <v>43847</v>
      </c>
      <c r="C10" s="6" t="s">
        <v>209</v>
      </c>
      <c r="D10" s="7">
        <v>333.01</v>
      </c>
      <c r="E10" s="2"/>
      <c r="F10" s="2">
        <f>F9+D10+E10</f>
        <v>-800.99</v>
      </c>
      <c r="G10" s="24"/>
      <c r="K10" s="25"/>
    </row>
    <row r="11" spans="2:11" ht="15.75" customHeight="1">
      <c r="B11" s="3">
        <v>43847</v>
      </c>
      <c r="C11" s="6" t="s">
        <v>209</v>
      </c>
      <c r="D11" s="7">
        <v>800.99</v>
      </c>
      <c r="E11" s="2"/>
      <c r="F11" s="2">
        <f t="shared" ref="F11:F23" si="0">F10+D11+E11</f>
        <v>0</v>
      </c>
    </row>
    <row r="12" spans="2:11" ht="15" customHeight="1">
      <c r="B12" s="3">
        <v>44196</v>
      </c>
      <c r="C12" s="6" t="s">
        <v>314</v>
      </c>
      <c r="D12" s="7"/>
      <c r="E12" s="2">
        <v>-415.52</v>
      </c>
      <c r="F12" s="2">
        <f t="shared" si="0"/>
        <v>-415.52</v>
      </c>
    </row>
    <row r="13" spans="2:11" ht="15.75" customHeight="1">
      <c r="B13" s="3">
        <v>44196</v>
      </c>
      <c r="C13" s="6" t="s">
        <v>425</v>
      </c>
      <c r="D13" s="7"/>
      <c r="E13" s="2">
        <v>-855.85</v>
      </c>
      <c r="F13" s="78">
        <f t="shared" si="0"/>
        <v>-1271.3699999999999</v>
      </c>
      <c r="G13" s="16"/>
    </row>
    <row r="14" spans="2:11" ht="15.75" customHeight="1">
      <c r="B14" s="3"/>
      <c r="C14" s="6"/>
      <c r="D14" s="7"/>
      <c r="E14" s="2"/>
      <c r="F14" s="2">
        <f t="shared" si="0"/>
        <v>-1271.3699999999999</v>
      </c>
    </row>
    <row r="15" spans="2:11" ht="15.75" customHeight="1">
      <c r="B15" s="3"/>
      <c r="C15" s="6"/>
      <c r="D15" s="7"/>
      <c r="E15" s="2"/>
      <c r="F15" s="2">
        <f t="shared" si="0"/>
        <v>-1271.3699999999999</v>
      </c>
    </row>
    <row r="16" spans="2:11" ht="15.75" customHeight="1">
      <c r="B16" s="3"/>
      <c r="C16" s="6"/>
      <c r="D16" s="7"/>
      <c r="E16" s="2"/>
      <c r="F16" s="2">
        <f t="shared" si="0"/>
        <v>-1271.3699999999999</v>
      </c>
    </row>
    <row r="17" spans="2:7" ht="15.75" customHeight="1">
      <c r="B17" s="3"/>
      <c r="C17" s="6"/>
      <c r="D17" s="7"/>
      <c r="E17" s="2"/>
      <c r="F17" s="2">
        <f t="shared" si="0"/>
        <v>-1271.3699999999999</v>
      </c>
      <c r="G17" s="1"/>
    </row>
    <row r="18" spans="2:7" s="116" customFormat="1" ht="15.75" customHeight="1">
      <c r="B18" s="3"/>
      <c r="C18" s="6"/>
      <c r="D18" s="7"/>
      <c r="E18" s="2"/>
      <c r="F18" s="2">
        <f t="shared" si="0"/>
        <v>-1271.3699999999999</v>
      </c>
      <c r="G18" s="1"/>
    </row>
    <row r="19" spans="2:7" s="116" customFormat="1" ht="15.75" customHeight="1">
      <c r="B19" s="3"/>
      <c r="C19" s="6"/>
      <c r="D19" s="7"/>
      <c r="E19" s="2"/>
      <c r="F19" s="2">
        <f t="shared" si="0"/>
        <v>-1271.3699999999999</v>
      </c>
      <c r="G19" s="1"/>
    </row>
    <row r="20" spans="2:7" s="116" customFormat="1" ht="15.75" customHeight="1">
      <c r="B20" s="3"/>
      <c r="C20" s="6"/>
      <c r="D20" s="7"/>
      <c r="E20" s="2"/>
      <c r="F20" s="2">
        <f t="shared" si="0"/>
        <v>-1271.3699999999999</v>
      </c>
      <c r="G20" s="1"/>
    </row>
    <row r="21" spans="2:7" s="116" customFormat="1" ht="15.75" customHeight="1">
      <c r="B21" s="3"/>
      <c r="C21" s="6"/>
      <c r="D21" s="7"/>
      <c r="E21" s="2"/>
      <c r="F21" s="2">
        <f t="shared" si="0"/>
        <v>-1271.3699999999999</v>
      </c>
      <c r="G21" s="1"/>
    </row>
    <row r="22" spans="2:7" ht="15.75" customHeight="1">
      <c r="B22" s="3"/>
      <c r="C22" s="6"/>
      <c r="D22" s="7"/>
      <c r="E22" s="2"/>
      <c r="F22" s="2">
        <f t="shared" si="0"/>
        <v>-1271.3699999999999</v>
      </c>
    </row>
    <row r="23" spans="2:7" ht="15.75" customHeight="1">
      <c r="B23" s="3"/>
      <c r="C23" s="6"/>
      <c r="D23" s="7"/>
      <c r="E23" s="2"/>
      <c r="F23" s="2">
        <f t="shared" si="0"/>
        <v>-1271.3699999999999</v>
      </c>
    </row>
    <row r="24" spans="2:7" thickBot="1">
      <c r="B24" s="3"/>
      <c r="C24" s="6"/>
      <c r="D24" s="7"/>
      <c r="E24" s="2"/>
      <c r="F24" s="2" t="str">
        <f>IF(D24=0," ",F23+D24)</f>
        <v xml:space="preserve"> </v>
      </c>
    </row>
    <row r="25" spans="2:7" ht="15.75" customHeight="1" thickBot="1">
      <c r="B25" s="4"/>
      <c r="C25" s="12" t="s">
        <v>19</v>
      </c>
      <c r="D25" s="13"/>
      <c r="E25" s="14"/>
      <c r="F25" s="14">
        <f>F23</f>
        <v>-1271.3699999999999</v>
      </c>
    </row>
    <row r="26" spans="2:7" ht="15">
      <c r="D26" s="1"/>
      <c r="E26" s="1"/>
      <c r="F26" s="1"/>
    </row>
    <row r="28" spans="2:7" ht="15"/>
  </sheetData>
  <sheetProtection selectLockedCells="1"/>
  <mergeCells count="3">
    <mergeCell ref="C2:F2"/>
    <mergeCell ref="C3:F3"/>
    <mergeCell ref="C4:F4"/>
  </mergeCells>
  <printOptions horizontalCentered="1"/>
  <pageMargins left="0.43307086614173229" right="0.43307086614173229" top="1.299212598425197" bottom="0.74803149606299213" header="0.51181102362204722" footer="0.31496062992125984"/>
  <pageSetup paperSize="9" scale="80" orientation="portrait" r:id="rId1"/>
  <headerFooter alignWithMargins="0">
    <oddHeader>&amp;L&amp;G&amp;C&amp;"Calibri,Negrito"
CONCILIAÇÃO CONTÁBIL&amp;R&amp;10[inserir logo aqui]</oddHead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Plan101">
    <pageSetUpPr fitToPage="1"/>
  </sheetPr>
  <dimension ref="B2:K33"/>
  <sheetViews>
    <sheetView showGridLines="0" zoomScale="85" zoomScaleNormal="85" workbookViewId="0">
      <selection activeCell="E14" sqref="E14"/>
    </sheetView>
  </sheetViews>
  <sheetFormatPr defaultColWidth="9.6640625" defaultRowHeight="15.75" customHeight="1"/>
  <cols>
    <col min="1" max="1" width="2.77734375" style="28" customWidth="1"/>
    <col min="2" max="2" width="14.44140625" style="28" customWidth="1"/>
    <col min="3" max="3" width="47.109375" style="28" customWidth="1"/>
    <col min="4" max="4" width="14.21875" style="28" customWidth="1"/>
    <col min="5" max="6" width="11.33203125" style="28" customWidth="1"/>
    <col min="7" max="7" width="28.21875" style="28" bestFit="1" customWidth="1"/>
    <col min="8" max="8" width="15.109375" style="28" customWidth="1"/>
    <col min="9" max="9" width="4.21875" style="28" customWidth="1"/>
    <col min="10" max="16384" width="9.6640625" style="28"/>
  </cols>
  <sheetData>
    <row r="2" spans="2:11" ht="15.75" customHeight="1">
      <c r="B2" s="28" t="s">
        <v>10</v>
      </c>
      <c r="C2" s="190" t="s">
        <v>32</v>
      </c>
      <c r="D2" s="190"/>
      <c r="E2" s="191"/>
      <c r="F2" s="191"/>
    </row>
    <row r="3" spans="2:11" ht="15.75" customHeight="1">
      <c r="B3" s="28" t="s">
        <v>12</v>
      </c>
      <c r="C3" s="192">
        <v>211030002</v>
      </c>
      <c r="D3" s="192"/>
      <c r="E3" s="192"/>
      <c r="F3" s="192"/>
    </row>
    <row r="4" spans="2:11" ht="15.75" customHeight="1">
      <c r="B4" s="28" t="s">
        <v>13</v>
      </c>
      <c r="C4" s="191" t="s">
        <v>44</v>
      </c>
      <c r="D4" s="191"/>
      <c r="E4" s="191" t="e">
        <f>VLOOKUP(E6,#REF!,2,0)</f>
        <v>#REF!</v>
      </c>
      <c r="F4" s="191" t="e">
        <f>VLOOKUP(F6,#REF!,2,0)</f>
        <v>#REF!</v>
      </c>
    </row>
    <row r="5" spans="2:11" ht="15.75" customHeight="1">
      <c r="B5" s="28" t="s">
        <v>14</v>
      </c>
      <c r="C5" s="183">
        <v>44196</v>
      </c>
      <c r="D5" s="183"/>
      <c r="E5" s="183"/>
      <c r="F5" s="87"/>
      <c r="G5" s="87"/>
      <c r="H5" s="87"/>
      <c r="I5" s="87"/>
      <c r="J5" s="87"/>
    </row>
    <row r="6" spans="2:11" ht="15.75" customHeight="1">
      <c r="J6" s="39"/>
    </row>
    <row r="7" spans="2:11" ht="15.75" customHeight="1" thickBot="1"/>
    <row r="8" spans="2:11" ht="15.75" customHeight="1" thickBot="1">
      <c r="B8" s="29" t="s">
        <v>15</v>
      </c>
      <c r="C8" s="29" t="s">
        <v>16</v>
      </c>
      <c r="D8" s="29"/>
      <c r="E8" s="29" t="s">
        <v>17</v>
      </c>
      <c r="F8" s="30" t="s">
        <v>18</v>
      </c>
    </row>
    <row r="9" spans="2:11" ht="15.75" customHeight="1">
      <c r="B9" s="31">
        <v>43830</v>
      </c>
      <c r="C9" s="40" t="s">
        <v>165</v>
      </c>
      <c r="D9" s="32"/>
      <c r="E9" s="33">
        <v>-28026.33</v>
      </c>
      <c r="F9" s="34">
        <f>E9</f>
        <v>-28026.33</v>
      </c>
      <c r="H9" s="39"/>
      <c r="I9" s="39"/>
      <c r="J9" s="39"/>
      <c r="K9" s="39"/>
    </row>
    <row r="10" spans="2:11" ht="15.75" customHeight="1">
      <c r="B10" s="31">
        <v>43847</v>
      </c>
      <c r="C10" s="40" t="s">
        <v>190</v>
      </c>
      <c r="D10" s="33">
        <v>28026.33</v>
      </c>
      <c r="E10" s="33"/>
      <c r="F10" s="34">
        <f>F9+D10+E10</f>
        <v>0</v>
      </c>
      <c r="G10" s="16"/>
      <c r="H10" s="39"/>
      <c r="I10" s="39"/>
      <c r="J10" s="39"/>
    </row>
    <row r="11" spans="2:11" ht="15.75" customHeight="1">
      <c r="B11" s="46">
        <v>44561</v>
      </c>
      <c r="C11" s="40" t="s">
        <v>427</v>
      </c>
      <c r="D11" s="33"/>
      <c r="E11" s="33">
        <v>-11460.78</v>
      </c>
      <c r="F11" s="34">
        <f t="shared" ref="F11:F19" si="0">F10+D11+E11</f>
        <v>-11460.78</v>
      </c>
      <c r="H11" s="39"/>
      <c r="I11" s="39"/>
      <c r="J11" s="39"/>
    </row>
    <row r="12" spans="2:11" ht="15.75" customHeight="1">
      <c r="B12" s="46">
        <v>44196</v>
      </c>
      <c r="C12" s="40" t="s">
        <v>389</v>
      </c>
      <c r="D12" s="33"/>
      <c r="E12" s="33">
        <v>-415.05</v>
      </c>
      <c r="F12" s="34">
        <f t="shared" si="0"/>
        <v>-11875.83</v>
      </c>
      <c r="I12" s="39"/>
    </row>
    <row r="13" spans="2:11" ht="15.75" customHeight="1">
      <c r="B13" s="31">
        <v>44196</v>
      </c>
      <c r="C13" s="40" t="s">
        <v>165</v>
      </c>
      <c r="D13" s="33"/>
      <c r="E13" s="33">
        <v>-3107.3</v>
      </c>
      <c r="F13" s="34">
        <f t="shared" si="0"/>
        <v>-14983.130000000001</v>
      </c>
      <c r="H13" s="39"/>
      <c r="J13" s="39"/>
      <c r="K13" s="39"/>
    </row>
    <row r="14" spans="2:11" s="156" customFormat="1" ht="15.75" customHeight="1">
      <c r="B14" s="31">
        <v>44196</v>
      </c>
      <c r="C14" s="40" t="s">
        <v>390</v>
      </c>
      <c r="D14" s="33">
        <v>194.48</v>
      </c>
      <c r="E14" s="33"/>
      <c r="F14" s="34">
        <f t="shared" si="0"/>
        <v>-14788.650000000001</v>
      </c>
      <c r="H14" s="39"/>
      <c r="J14" s="39"/>
      <c r="K14" s="39"/>
    </row>
    <row r="15" spans="2:11" s="156" customFormat="1" ht="15.75" customHeight="1">
      <c r="B15" s="31">
        <v>44196</v>
      </c>
      <c r="C15" s="40" t="s">
        <v>426</v>
      </c>
      <c r="D15" s="33"/>
      <c r="E15" s="33"/>
      <c r="F15" s="34">
        <f t="shared" si="0"/>
        <v>-14788.650000000001</v>
      </c>
      <c r="G15" s="39"/>
      <c r="H15" s="39"/>
      <c r="J15" s="39"/>
      <c r="K15" s="39"/>
    </row>
    <row r="16" spans="2:11" s="156" customFormat="1" ht="15.75" customHeight="1">
      <c r="B16" s="31"/>
      <c r="C16" s="40"/>
      <c r="D16" s="33"/>
      <c r="E16" s="33"/>
      <c r="F16" s="34">
        <f t="shared" si="0"/>
        <v>-14788.650000000001</v>
      </c>
      <c r="H16" s="39"/>
      <c r="J16" s="39"/>
      <c r="K16" s="39"/>
    </row>
    <row r="17" spans="2:11" s="156" customFormat="1" ht="15.75" customHeight="1">
      <c r="B17" s="31"/>
      <c r="C17" s="40"/>
      <c r="D17" s="33"/>
      <c r="E17" s="33"/>
      <c r="F17" s="34">
        <f t="shared" si="0"/>
        <v>-14788.650000000001</v>
      </c>
      <c r="H17" s="39"/>
      <c r="J17" s="39"/>
      <c r="K17" s="39"/>
    </row>
    <row r="18" spans="2:11" s="156" customFormat="1" ht="15.75" customHeight="1">
      <c r="B18" s="31"/>
      <c r="C18" s="40"/>
      <c r="D18" s="33"/>
      <c r="E18" s="33"/>
      <c r="F18" s="34">
        <f t="shared" si="0"/>
        <v>-14788.650000000001</v>
      </c>
      <c r="G18" s="39"/>
      <c r="H18" s="39"/>
      <c r="J18" s="39"/>
      <c r="K18" s="39"/>
    </row>
    <row r="19" spans="2:11" ht="15.75" customHeight="1">
      <c r="B19" s="31"/>
      <c r="C19" s="6"/>
      <c r="D19" s="33"/>
      <c r="E19" s="33"/>
      <c r="F19" s="34">
        <f t="shared" si="0"/>
        <v>-14788.650000000001</v>
      </c>
      <c r="H19" s="39"/>
      <c r="K19" s="39"/>
    </row>
    <row r="20" spans="2:11" thickBot="1">
      <c r="B20" s="31"/>
      <c r="C20" s="32"/>
      <c r="D20" s="32"/>
      <c r="E20" s="33"/>
      <c r="F20" s="34" t="str">
        <f>IF(E20=0," ",#REF!+E20)</f>
        <v xml:space="preserve"> </v>
      </c>
      <c r="H20" s="45"/>
    </row>
    <row r="21" spans="2:11" ht="15.75" customHeight="1" thickBot="1">
      <c r="B21" s="35"/>
      <c r="C21" s="36" t="s">
        <v>19</v>
      </c>
      <c r="D21" s="36"/>
      <c r="E21" s="37"/>
      <c r="F21" s="38">
        <f>F19</f>
        <v>-14788.650000000001</v>
      </c>
      <c r="H21" s="45"/>
    </row>
    <row r="22" spans="2:11" ht="15">
      <c r="E22" s="39"/>
      <c r="F22" s="39"/>
      <c r="H22" s="45"/>
    </row>
    <row r="28" spans="2:11" ht="15.75" customHeight="1">
      <c r="F28" s="39"/>
    </row>
    <row r="29" spans="2:11" ht="15.75" customHeight="1">
      <c r="F29" s="39"/>
    </row>
    <row r="31" spans="2:11" ht="15.75" customHeight="1">
      <c r="F31" s="39"/>
    </row>
    <row r="33" spans="7:7" ht="15.75" customHeight="1">
      <c r="G33" s="39"/>
    </row>
  </sheetData>
  <sheetProtection selectLockedCells="1"/>
  <mergeCells count="3">
    <mergeCell ref="C2:F2"/>
    <mergeCell ref="C3:F3"/>
    <mergeCell ref="C4:F4"/>
  </mergeCells>
  <printOptions horizontalCentered="1"/>
  <pageMargins left="0.43307086614173229" right="0.43307086614173229" top="1.299212598425197" bottom="0.74803149606299213" header="0.51181102362204722" footer="0.31496062992125984"/>
  <pageSetup paperSize="9" scale="78" orientation="portrait" r:id="rId1"/>
  <headerFooter alignWithMargins="0">
    <oddHeader>&amp;L&amp;G&amp;C&amp;"Calibri,Negrito"
CONCILIAÇÃO CONTÁBIL&amp;R&amp;10[inserir logo aqui]</oddHead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Plan103">
    <pageSetUpPr fitToPage="1"/>
  </sheetPr>
  <dimension ref="B2:J27"/>
  <sheetViews>
    <sheetView showGridLines="0" zoomScale="85" zoomScaleNormal="85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47.109375" customWidth="1"/>
    <col min="4" max="5" width="11.33203125" customWidth="1"/>
    <col min="6" max="6" width="10.44140625" bestFit="1" customWidth="1"/>
    <col min="7" max="7" width="23.109375" bestFit="1" customWidth="1"/>
    <col min="8" max="8" width="15.109375" customWidth="1"/>
    <col min="9" max="9" width="7.21875" bestFit="1" customWidth="1"/>
  </cols>
  <sheetData>
    <row r="2" spans="2:10" ht="15.75" customHeight="1">
      <c r="B2" t="s">
        <v>10</v>
      </c>
      <c r="C2" s="186" t="s">
        <v>32</v>
      </c>
      <c r="D2" s="185"/>
      <c r="E2" s="185"/>
      <c r="F2" s="185"/>
    </row>
    <row r="3" spans="2:10" ht="15.75" customHeight="1">
      <c r="B3" t="s">
        <v>12</v>
      </c>
      <c r="C3" s="187">
        <v>211030003</v>
      </c>
      <c r="D3" s="187"/>
      <c r="E3" s="187"/>
      <c r="F3" s="187"/>
    </row>
    <row r="4" spans="2:10" ht="15.75" customHeight="1">
      <c r="B4" t="s">
        <v>13</v>
      </c>
      <c r="C4" s="185" t="s">
        <v>46</v>
      </c>
      <c r="D4" s="185" t="e">
        <f>VLOOKUP(D6,#REF!,2,0)</f>
        <v>#REF!</v>
      </c>
      <c r="E4" s="185"/>
      <c r="F4" s="185" t="e">
        <f>VLOOKUP(F6,#REF!,2,0)</f>
        <v>#REF!</v>
      </c>
    </row>
    <row r="5" spans="2:10" ht="15.75" customHeight="1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</row>
    <row r="7" spans="2:10" ht="15.75" customHeight="1" thickBot="1"/>
    <row r="8" spans="2:10" ht="15.75" customHeight="1" thickBot="1">
      <c r="B8" s="8" t="s">
        <v>15</v>
      </c>
      <c r="C8" s="8" t="s">
        <v>16</v>
      </c>
      <c r="D8" s="8" t="s">
        <v>5</v>
      </c>
      <c r="E8" s="9" t="s">
        <v>6</v>
      </c>
      <c r="F8" s="9" t="s">
        <v>18</v>
      </c>
    </row>
    <row r="9" spans="2:10" ht="15.75" customHeight="1">
      <c r="B9" s="3">
        <v>43830</v>
      </c>
      <c r="C9" s="6" t="s">
        <v>23</v>
      </c>
      <c r="D9" s="7"/>
      <c r="E9" s="2"/>
      <c r="F9" s="2">
        <v>-3657.32</v>
      </c>
      <c r="G9" s="26"/>
    </row>
    <row r="10" spans="2:10" ht="15.75" customHeight="1">
      <c r="B10" s="3">
        <v>43847</v>
      </c>
      <c r="C10" s="6" t="s">
        <v>210</v>
      </c>
      <c r="D10" s="7">
        <v>6643.21</v>
      </c>
      <c r="E10" s="2"/>
      <c r="F10" s="2">
        <f>F9+D10+E10</f>
        <v>2985.89</v>
      </c>
      <c r="G10" s="26"/>
    </row>
    <row r="11" spans="2:10" ht="15.75" customHeight="1">
      <c r="B11" s="3">
        <v>43861</v>
      </c>
      <c r="C11" s="6" t="s">
        <v>235</v>
      </c>
      <c r="D11" s="7"/>
      <c r="E11" s="2">
        <v>-3340.03</v>
      </c>
      <c r="F11" s="2">
        <f t="shared" ref="F11:F21" si="0">F10+D11+E11</f>
        <v>-354.14000000000033</v>
      </c>
      <c r="G11" s="27"/>
    </row>
    <row r="12" spans="2:10" ht="15.75" customHeight="1">
      <c r="B12" s="3">
        <v>43879</v>
      </c>
      <c r="C12" s="6" t="s">
        <v>210</v>
      </c>
      <c r="D12" s="7">
        <v>354.14</v>
      </c>
      <c r="E12" s="2"/>
      <c r="F12" s="2">
        <f t="shared" si="0"/>
        <v>-3.4106051316484809E-13</v>
      </c>
      <c r="G12" s="26"/>
    </row>
    <row r="13" spans="2:10" ht="15.75" customHeight="1">
      <c r="B13" s="3">
        <v>44183</v>
      </c>
      <c r="C13" s="6" t="s">
        <v>428</v>
      </c>
      <c r="D13" s="7"/>
      <c r="E13" s="2">
        <v>-2090.38</v>
      </c>
      <c r="F13" s="2">
        <f t="shared" si="0"/>
        <v>-2090.3800000000006</v>
      </c>
      <c r="G13" s="26"/>
    </row>
    <row r="14" spans="2:10" ht="15.75" customHeight="1">
      <c r="B14" s="3">
        <v>44196</v>
      </c>
      <c r="C14" s="6" t="s">
        <v>147</v>
      </c>
      <c r="D14" s="7"/>
      <c r="E14" s="2">
        <v>-341.18</v>
      </c>
      <c r="F14" s="2">
        <f t="shared" si="0"/>
        <v>-2431.5600000000004</v>
      </c>
      <c r="G14" s="26"/>
    </row>
    <row r="15" spans="2:10" ht="15.75" customHeight="1">
      <c r="B15" s="3">
        <v>44196</v>
      </c>
      <c r="C15" s="6" t="s">
        <v>428</v>
      </c>
      <c r="D15" s="7"/>
      <c r="E15" s="2">
        <v>-56.97</v>
      </c>
      <c r="F15" s="2">
        <f t="shared" si="0"/>
        <v>-2488.5300000000002</v>
      </c>
      <c r="G15" s="48"/>
      <c r="I15" s="72"/>
    </row>
    <row r="16" spans="2:10" ht="15.75" customHeight="1">
      <c r="B16" s="3"/>
      <c r="C16" s="6"/>
      <c r="D16" s="7"/>
      <c r="E16" s="2"/>
      <c r="F16" s="2">
        <f t="shared" si="0"/>
        <v>-2488.5300000000002</v>
      </c>
      <c r="G16" s="193"/>
    </row>
    <row r="17" spans="2:7" ht="15.75" customHeight="1">
      <c r="B17" s="3"/>
      <c r="C17" s="6"/>
      <c r="D17" s="7"/>
      <c r="E17" s="2"/>
      <c r="F17" s="2">
        <f t="shared" si="0"/>
        <v>-2488.5300000000002</v>
      </c>
      <c r="G17" s="193"/>
    </row>
    <row r="18" spans="2:7" ht="15.75" customHeight="1">
      <c r="B18" s="3"/>
      <c r="C18" s="6"/>
      <c r="D18" s="7"/>
      <c r="E18" s="2"/>
      <c r="F18" s="2">
        <f t="shared" si="0"/>
        <v>-2488.5300000000002</v>
      </c>
      <c r="G18" s="47"/>
    </row>
    <row r="19" spans="2:7" ht="15.75" customHeight="1">
      <c r="B19" s="3"/>
      <c r="C19" s="6"/>
      <c r="D19" s="7"/>
      <c r="E19" s="2"/>
      <c r="F19" s="2">
        <f t="shared" si="0"/>
        <v>-2488.5300000000002</v>
      </c>
      <c r="G19" s="26"/>
    </row>
    <row r="20" spans="2:7" ht="15.75" customHeight="1">
      <c r="B20" s="3"/>
      <c r="C20" s="6"/>
      <c r="D20" s="7"/>
      <c r="E20" s="2"/>
      <c r="F20" s="2">
        <f t="shared" si="0"/>
        <v>-2488.5300000000002</v>
      </c>
      <c r="G20" s="27"/>
    </row>
    <row r="21" spans="2:7" ht="15.75" customHeight="1">
      <c r="B21" s="3"/>
      <c r="C21" s="6"/>
      <c r="D21" s="7"/>
      <c r="E21" s="2"/>
      <c r="F21" s="2">
        <f t="shared" si="0"/>
        <v>-2488.5300000000002</v>
      </c>
      <c r="G21" s="26"/>
    </row>
    <row r="22" spans="2:7" ht="15">
      <c r="B22" s="3"/>
      <c r="C22" s="6"/>
      <c r="D22" s="7"/>
      <c r="E22" s="2"/>
      <c r="F22" s="2" t="str">
        <f>IF(D22=0," ",#REF!+D22)</f>
        <v xml:space="preserve"> </v>
      </c>
    </row>
    <row r="23" spans="2:7" ht="15.75" customHeight="1">
      <c r="B23" s="3"/>
      <c r="C23" s="6"/>
      <c r="D23" s="7"/>
      <c r="E23" s="2"/>
      <c r="F23" s="2" t="str">
        <f>IF(D23=0," ",F22+D23)</f>
        <v xml:space="preserve"> </v>
      </c>
    </row>
    <row r="24" spans="2:7" ht="15">
      <c r="B24" s="3"/>
      <c r="C24" s="6"/>
      <c r="D24" s="7"/>
      <c r="E24" s="2"/>
      <c r="F24" s="2"/>
    </row>
    <row r="25" spans="2:7" ht="15.75" customHeight="1" thickBot="1">
      <c r="B25" s="3"/>
      <c r="C25" s="6"/>
      <c r="D25" s="7"/>
      <c r="E25" s="2"/>
      <c r="F25" s="2" t="str">
        <f>IF(D25=0," ",F24+D25)</f>
        <v xml:space="preserve"> </v>
      </c>
    </row>
    <row r="26" spans="2:7" ht="15.75" customHeight="1" thickBot="1">
      <c r="B26" s="4"/>
      <c r="C26" s="12" t="s">
        <v>19</v>
      </c>
      <c r="D26" s="13"/>
      <c r="E26" s="14"/>
      <c r="F26" s="14">
        <f>F21</f>
        <v>-2488.5300000000002</v>
      </c>
    </row>
    <row r="27" spans="2:7" ht="15.75" customHeight="1">
      <c r="D27" s="1"/>
      <c r="E27" s="1"/>
      <c r="F27" s="1"/>
    </row>
  </sheetData>
  <sheetProtection selectLockedCells="1"/>
  <mergeCells count="4">
    <mergeCell ref="C2:F2"/>
    <mergeCell ref="C3:F3"/>
    <mergeCell ref="C4:F4"/>
    <mergeCell ref="G16:G17"/>
  </mergeCells>
  <printOptions horizontalCentered="1"/>
  <pageMargins left="0.43307086614173229" right="0.43307086614173229" top="1.299212598425197" bottom="0.74803149606299213" header="0.51181102362204722" footer="0.31496062992125984"/>
  <pageSetup paperSize="9" scale="81" orientation="portrait" r:id="rId1"/>
  <headerFooter alignWithMargins="0">
    <oddHeader>&amp;L&amp;G&amp;C&amp;"Calibri,Negrito"
CONCILIAÇÃO CONTÁBIL&amp;R&amp;10[inserir logo aqui]</oddHead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0EBD6-93F1-4729-A618-276781E90516}">
  <dimension ref="A2:I26"/>
  <sheetViews>
    <sheetView workbookViewId="0">
      <selection activeCell="B5" sqref="B5"/>
    </sheetView>
  </sheetViews>
  <sheetFormatPr defaultRowHeight="15"/>
  <cols>
    <col min="1" max="1" width="14.109375" bestFit="1" customWidth="1"/>
    <col min="2" max="2" width="43.33203125" bestFit="1" customWidth="1"/>
  </cols>
  <sheetData>
    <row r="2" spans="1:9">
      <c r="A2" t="s">
        <v>10</v>
      </c>
      <c r="B2" s="186" t="s">
        <v>32</v>
      </c>
      <c r="C2" s="185"/>
      <c r="D2" s="185"/>
      <c r="E2" s="185"/>
    </row>
    <row r="3" spans="1:9">
      <c r="A3" t="s">
        <v>12</v>
      </c>
      <c r="B3" s="187">
        <v>211030004</v>
      </c>
      <c r="C3" s="187"/>
      <c r="D3" s="187"/>
      <c r="E3" s="187"/>
    </row>
    <row r="4" spans="1:9">
      <c r="A4" t="s">
        <v>13</v>
      </c>
      <c r="B4" s="185" t="s">
        <v>79</v>
      </c>
      <c r="C4" s="185" t="e">
        <f>VLOOKUP(C6,#REF!,2,0)</f>
        <v>#REF!</v>
      </c>
      <c r="D4" s="185"/>
      <c r="E4" s="185" t="e">
        <f>VLOOKUP(E6,#REF!,2,0)</f>
        <v>#REF!</v>
      </c>
    </row>
    <row r="5" spans="1:9">
      <c r="A5" t="s">
        <v>14</v>
      </c>
      <c r="B5" s="183">
        <v>44196</v>
      </c>
      <c r="C5" s="183"/>
      <c r="D5" s="183"/>
      <c r="E5" s="87"/>
      <c r="F5" s="87"/>
      <c r="G5" s="87"/>
      <c r="H5" s="87"/>
      <c r="I5" s="87"/>
    </row>
    <row r="7" spans="1:9" ht="15.75" thickBot="1"/>
    <row r="8" spans="1:9" ht="15.75" thickBot="1">
      <c r="A8" s="8" t="s">
        <v>15</v>
      </c>
      <c r="B8" s="8" t="s">
        <v>16</v>
      </c>
      <c r="C8" s="8" t="s">
        <v>5</v>
      </c>
      <c r="D8" s="9" t="s">
        <v>6</v>
      </c>
      <c r="E8" s="9" t="s">
        <v>18</v>
      </c>
    </row>
    <row r="9" spans="1:9">
      <c r="A9" s="3">
        <v>43830</v>
      </c>
      <c r="B9" s="6" t="s">
        <v>23</v>
      </c>
      <c r="C9" s="7"/>
      <c r="D9" s="2"/>
      <c r="E9" s="2">
        <v>-17.399999999999999</v>
      </c>
    </row>
    <row r="10" spans="1:9">
      <c r="A10" s="3">
        <v>43847</v>
      </c>
      <c r="B10" s="6" t="s">
        <v>211</v>
      </c>
      <c r="C10" s="7">
        <v>17.399999999999999</v>
      </c>
      <c r="D10" s="2"/>
      <c r="E10" s="2">
        <f>E9+C10+D10</f>
        <v>0</v>
      </c>
    </row>
    <row r="11" spans="1:9">
      <c r="A11" s="3"/>
      <c r="B11" s="40"/>
      <c r="C11" s="7"/>
      <c r="D11" s="2"/>
      <c r="E11" s="2">
        <f t="shared" ref="E11:E21" si="0">E10+C11+D11</f>
        <v>0</v>
      </c>
    </row>
    <row r="12" spans="1:9">
      <c r="A12" s="3"/>
      <c r="B12" s="6"/>
      <c r="C12" s="7"/>
      <c r="D12" s="2"/>
      <c r="E12" s="2">
        <f t="shared" si="0"/>
        <v>0</v>
      </c>
    </row>
    <row r="13" spans="1:9">
      <c r="A13" s="3"/>
      <c r="B13" s="6"/>
      <c r="C13" s="7"/>
      <c r="D13" s="2"/>
      <c r="E13" s="2">
        <f t="shared" si="0"/>
        <v>0</v>
      </c>
    </row>
    <row r="14" spans="1:9">
      <c r="A14" s="3"/>
      <c r="B14" s="6"/>
      <c r="C14" s="7"/>
      <c r="D14" s="2"/>
      <c r="E14" s="2">
        <f t="shared" si="0"/>
        <v>0</v>
      </c>
    </row>
    <row r="15" spans="1:9">
      <c r="A15" s="3"/>
      <c r="B15" s="6"/>
      <c r="C15" s="7"/>
      <c r="D15" s="2"/>
      <c r="E15" s="2">
        <f t="shared" si="0"/>
        <v>0</v>
      </c>
    </row>
    <row r="16" spans="1:9">
      <c r="A16" s="3"/>
      <c r="B16" s="6"/>
      <c r="C16" s="7"/>
      <c r="D16" s="2"/>
      <c r="E16" s="2">
        <f t="shared" si="0"/>
        <v>0</v>
      </c>
    </row>
    <row r="17" spans="1:5">
      <c r="A17" s="3"/>
      <c r="B17" s="6"/>
      <c r="C17" s="7"/>
      <c r="D17" s="2"/>
      <c r="E17" s="2">
        <f t="shared" si="0"/>
        <v>0</v>
      </c>
    </row>
    <row r="18" spans="1:5">
      <c r="A18" s="3"/>
      <c r="B18" s="6"/>
      <c r="C18" s="7"/>
      <c r="D18" s="2"/>
      <c r="E18" s="2">
        <f t="shared" si="0"/>
        <v>0</v>
      </c>
    </row>
    <row r="19" spans="1:5">
      <c r="A19" s="3"/>
      <c r="B19" s="6"/>
      <c r="C19" s="7"/>
      <c r="D19" s="2"/>
      <c r="E19" s="2">
        <f t="shared" si="0"/>
        <v>0</v>
      </c>
    </row>
    <row r="20" spans="1:5">
      <c r="A20" s="3"/>
      <c r="B20" s="6"/>
      <c r="C20" s="7"/>
      <c r="D20" s="2"/>
      <c r="E20" s="2">
        <f t="shared" si="0"/>
        <v>0</v>
      </c>
    </row>
    <row r="21" spans="1:5">
      <c r="A21" s="3"/>
      <c r="B21" s="6"/>
      <c r="C21" s="7"/>
      <c r="D21" s="2"/>
      <c r="E21" s="2">
        <f t="shared" si="0"/>
        <v>0</v>
      </c>
    </row>
    <row r="22" spans="1:5">
      <c r="A22" s="3"/>
      <c r="B22" s="6"/>
      <c r="C22" s="7"/>
      <c r="D22" s="2"/>
      <c r="E22" s="2" t="str">
        <f>IF(C22=0," ",#REF!+C22)</f>
        <v xml:space="preserve"> </v>
      </c>
    </row>
    <row r="23" spans="1:5">
      <c r="A23" s="3"/>
      <c r="B23" s="6"/>
      <c r="C23" s="7"/>
      <c r="D23" s="2"/>
      <c r="E23" s="2" t="str">
        <f>IF(C23=0," ",E22+C23)</f>
        <v xml:space="preserve"> </v>
      </c>
    </row>
    <row r="24" spans="1:5">
      <c r="A24" s="3"/>
      <c r="B24" s="6"/>
      <c r="C24" s="7"/>
      <c r="D24" s="2"/>
      <c r="E24" s="2"/>
    </row>
    <row r="25" spans="1:5" ht="15.75" thickBot="1">
      <c r="A25" s="3"/>
      <c r="B25" s="6"/>
      <c r="C25" s="7"/>
      <c r="D25" s="2"/>
      <c r="E25" s="2" t="str">
        <f>IF(C25=0," ",E24+C25)</f>
        <v xml:space="preserve"> </v>
      </c>
    </row>
    <row r="26" spans="1:5" ht="15.75" thickBot="1">
      <c r="A26" s="4"/>
      <c r="B26" s="12" t="s">
        <v>19</v>
      </c>
      <c r="C26" s="13"/>
      <c r="D26" s="14"/>
      <c r="E26" s="14">
        <f>E21</f>
        <v>0</v>
      </c>
    </row>
  </sheetData>
  <mergeCells count="3">
    <mergeCell ref="B2:E2"/>
    <mergeCell ref="B3:E3"/>
    <mergeCell ref="B4:E4"/>
  </mergeCells>
  <pageMargins left="0.511811024" right="0.511811024" top="0.78740157499999996" bottom="0.78740157499999996" header="0.31496062000000002" footer="0.3149606200000000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Plan147"/>
  <dimension ref="B2:Q30"/>
  <sheetViews>
    <sheetView showGridLines="0" zoomScale="85" zoomScaleNormal="85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52.6640625" bestFit="1" customWidth="1"/>
    <col min="4" max="4" width="12.77734375" customWidth="1"/>
    <col min="5" max="6" width="11.33203125" customWidth="1"/>
    <col min="8" max="8" width="15.109375" customWidth="1"/>
    <col min="9" max="9" width="4.21875" customWidth="1"/>
    <col min="10" max="10" width="16.33203125" bestFit="1" customWidth="1"/>
    <col min="11" max="11" width="9.6640625" style="1"/>
    <col min="15" max="15" width="10.44140625" bestFit="1" customWidth="1"/>
  </cols>
  <sheetData>
    <row r="2" spans="2:17" ht="15.75" customHeight="1">
      <c r="B2" t="s">
        <v>10</v>
      </c>
      <c r="C2" s="186" t="s">
        <v>32</v>
      </c>
      <c r="D2" s="186"/>
      <c r="E2" s="185"/>
      <c r="F2" s="185"/>
    </row>
    <row r="3" spans="2:17" ht="15.75" customHeight="1">
      <c r="B3" t="s">
        <v>12</v>
      </c>
      <c r="C3" s="187">
        <v>211030005</v>
      </c>
      <c r="D3" s="187"/>
      <c r="E3" s="187"/>
      <c r="F3" s="187"/>
    </row>
    <row r="4" spans="2:17" ht="15.75" customHeight="1">
      <c r="B4" t="s">
        <v>13</v>
      </c>
      <c r="C4" s="185" t="s">
        <v>47</v>
      </c>
      <c r="D4" s="185"/>
      <c r="E4" s="185" t="e">
        <f>VLOOKUP(E6,#REF!,2,0)</f>
        <v>#REF!</v>
      </c>
      <c r="F4" s="185" t="e">
        <f>VLOOKUP(F6,#REF!,2,0)</f>
        <v>#REF!</v>
      </c>
    </row>
    <row r="5" spans="2:17" ht="15.75" customHeight="1">
      <c r="B5" t="s">
        <v>14</v>
      </c>
      <c r="C5" s="183">
        <v>44196</v>
      </c>
      <c r="D5" s="183"/>
      <c r="E5" s="183"/>
      <c r="F5" s="87"/>
      <c r="G5" s="86"/>
      <c r="H5" s="87"/>
      <c r="I5" s="87"/>
      <c r="J5" s="87"/>
      <c r="K5" s="170"/>
    </row>
    <row r="7" spans="2:17" ht="15.75" customHeight="1" thickBot="1"/>
    <row r="8" spans="2:17" ht="15.75" customHeight="1" thickBot="1">
      <c r="B8" s="8" t="s">
        <v>15</v>
      </c>
      <c r="C8" s="8" t="s">
        <v>16</v>
      </c>
      <c r="D8" s="42" t="s">
        <v>5</v>
      </c>
      <c r="E8" s="42" t="s">
        <v>6</v>
      </c>
      <c r="F8" s="9" t="s">
        <v>18</v>
      </c>
      <c r="J8" s="194" t="s">
        <v>450</v>
      </c>
      <c r="K8" s="194"/>
    </row>
    <row r="9" spans="2:17" ht="15.75" customHeight="1">
      <c r="B9" s="3">
        <v>43830</v>
      </c>
      <c r="C9" s="40" t="s">
        <v>23</v>
      </c>
      <c r="D9" s="40"/>
      <c r="E9" s="7"/>
      <c r="F9" s="2">
        <v>-9071.9599999999991</v>
      </c>
      <c r="N9" s="1">
        <f>3591.18</f>
        <v>3591.18</v>
      </c>
      <c r="O9" s="1">
        <v>-3591.18</v>
      </c>
      <c r="P9" s="1">
        <f>N9+O9</f>
        <v>0</v>
      </c>
    </row>
    <row r="10" spans="2:17" ht="15.75" customHeight="1">
      <c r="B10" s="3">
        <v>43837</v>
      </c>
      <c r="C10" s="40" t="s">
        <v>212</v>
      </c>
      <c r="D10" s="40">
        <v>9071.9599999999991</v>
      </c>
      <c r="E10" s="7"/>
      <c r="F10" s="2">
        <f>F9+E10+D10</f>
        <v>0</v>
      </c>
      <c r="J10" s="182" t="s">
        <v>449</v>
      </c>
      <c r="K10" s="1">
        <v>175.36</v>
      </c>
      <c r="N10" s="1">
        <v>3591.18</v>
      </c>
      <c r="O10" s="1">
        <v>-3566.95</v>
      </c>
      <c r="P10" s="1">
        <f t="shared" ref="P10:P14" si="0">N10+O10</f>
        <v>24.230000000000018</v>
      </c>
      <c r="Q10" s="182"/>
    </row>
    <row r="11" spans="2:17" ht="15.75" customHeight="1">
      <c r="B11" s="3">
        <v>43921</v>
      </c>
      <c r="C11" s="40" t="s">
        <v>148</v>
      </c>
      <c r="D11" s="7"/>
      <c r="E11" s="7">
        <v>-7590.81</v>
      </c>
      <c r="F11" s="2">
        <f t="shared" ref="F11:F17" si="1">F10+E11+D11</f>
        <v>-7590.81</v>
      </c>
      <c r="J11" s="182" t="s">
        <v>448</v>
      </c>
      <c r="K11" s="1">
        <v>310.02999999999997</v>
      </c>
      <c r="N11" s="1">
        <v>3591.18</v>
      </c>
      <c r="O11" s="1">
        <v>-3566.95</v>
      </c>
      <c r="P11" s="1">
        <f t="shared" si="0"/>
        <v>24.230000000000018</v>
      </c>
    </row>
    <row r="12" spans="2:17" ht="15.75" customHeight="1">
      <c r="B12" s="3">
        <v>43951</v>
      </c>
      <c r="C12" s="40" t="s">
        <v>148</v>
      </c>
      <c r="D12" s="7"/>
      <c r="E12" s="7">
        <v>-7710.33</v>
      </c>
      <c r="F12" s="2">
        <f t="shared" si="1"/>
        <v>-15301.14</v>
      </c>
      <c r="J12" s="182" t="s">
        <v>447</v>
      </c>
      <c r="K12" s="1">
        <v>270.02999999999997</v>
      </c>
      <c r="N12" s="1">
        <v>3591.18</v>
      </c>
      <c r="O12" s="1">
        <v>-945.3</v>
      </c>
      <c r="P12" s="1">
        <f t="shared" si="0"/>
        <v>2645.88</v>
      </c>
    </row>
    <row r="13" spans="2:17" ht="15.75" customHeight="1">
      <c r="B13" s="3">
        <v>43982</v>
      </c>
      <c r="C13" s="40" t="s">
        <v>148</v>
      </c>
      <c r="D13" s="6"/>
      <c r="E13" s="7">
        <v>-6417.28</v>
      </c>
      <c r="F13" s="2">
        <f t="shared" si="1"/>
        <v>-21718.42</v>
      </c>
      <c r="J13" s="182" t="s">
        <v>446</v>
      </c>
      <c r="K13" s="1">
        <v>141.41999999999999</v>
      </c>
      <c r="N13" s="1">
        <v>3591.18</v>
      </c>
      <c r="O13" s="1">
        <v>-2707.76</v>
      </c>
      <c r="P13" s="1">
        <f t="shared" si="0"/>
        <v>883.41999999999962</v>
      </c>
    </row>
    <row r="14" spans="2:17" ht="15.75" customHeight="1">
      <c r="B14" s="3">
        <v>44001</v>
      </c>
      <c r="C14" s="40" t="s">
        <v>315</v>
      </c>
      <c r="D14" s="6">
        <v>171.11</v>
      </c>
      <c r="E14" s="7"/>
      <c r="F14" s="2">
        <f t="shared" si="1"/>
        <v>-21547.309999999998</v>
      </c>
      <c r="G14" s="1"/>
      <c r="J14" s="182" t="s">
        <v>445</v>
      </c>
      <c r="K14" s="1">
        <v>95.86</v>
      </c>
      <c r="N14" s="1">
        <v>3591.18</v>
      </c>
      <c r="O14" s="1">
        <v>-2707.76</v>
      </c>
      <c r="P14" s="1">
        <f t="shared" si="0"/>
        <v>883.41999999999962</v>
      </c>
    </row>
    <row r="15" spans="2:17" ht="15.75" customHeight="1">
      <c r="B15" s="3">
        <v>44001</v>
      </c>
      <c r="C15" s="136" t="s">
        <v>451</v>
      </c>
      <c r="D15">
        <v>0.48</v>
      </c>
      <c r="E15" s="7"/>
      <c r="F15" s="2">
        <f t="shared" si="1"/>
        <v>-21546.829999999998</v>
      </c>
      <c r="J15" s="182" t="s">
        <v>444</v>
      </c>
      <c r="K15" s="1">
        <v>270.02999999999997</v>
      </c>
      <c r="N15" s="1">
        <f>SUM(N9:N14)</f>
        <v>21547.079999999998</v>
      </c>
      <c r="O15" s="1">
        <f>SUM(O9:O14)</f>
        <v>-17085.899999999998</v>
      </c>
      <c r="P15" s="1">
        <f>SUM(P9:P14)</f>
        <v>4461.1799999999994</v>
      </c>
    </row>
    <row r="16" spans="2:17" ht="15.75" customHeight="1">
      <c r="B16" s="3">
        <v>44019</v>
      </c>
      <c r="C16" s="40" t="s">
        <v>338</v>
      </c>
      <c r="D16" s="7">
        <v>3591.18</v>
      </c>
      <c r="E16" s="7"/>
      <c r="F16" s="2">
        <f t="shared" si="1"/>
        <v>-17955.649999999998</v>
      </c>
      <c r="J16" s="182" t="s">
        <v>443</v>
      </c>
      <c r="K16" s="1">
        <v>258.95</v>
      </c>
      <c r="P16" s="1"/>
    </row>
    <row r="17" spans="2:14" s="172" customFormat="1" ht="15.75" customHeight="1">
      <c r="B17" s="3">
        <v>44050</v>
      </c>
      <c r="C17" s="40" t="s">
        <v>348</v>
      </c>
      <c r="D17" s="7">
        <v>3566.95</v>
      </c>
      <c r="E17" s="7"/>
      <c r="F17" s="2">
        <f t="shared" si="1"/>
        <v>-14388.699999999997</v>
      </c>
      <c r="J17" s="182" t="s">
        <v>442</v>
      </c>
      <c r="K17" s="1">
        <v>283.52</v>
      </c>
    </row>
    <row r="18" spans="2:14" s="172" customFormat="1" ht="15.75" customHeight="1">
      <c r="B18" s="3">
        <v>44077</v>
      </c>
      <c r="C18" s="40" t="s">
        <v>357</v>
      </c>
      <c r="D18" s="7">
        <v>3566.95</v>
      </c>
      <c r="E18" s="7"/>
      <c r="F18" s="2">
        <f t="shared" ref="F18:F23" si="2">F17+E18+D18</f>
        <v>-10821.749999999996</v>
      </c>
      <c r="J18" s="182" t="s">
        <v>441</v>
      </c>
      <c r="K18" s="1">
        <v>270.02999999999997</v>
      </c>
    </row>
    <row r="19" spans="2:14" s="172" customFormat="1" ht="15.75" customHeight="1">
      <c r="B19" s="3">
        <v>44111</v>
      </c>
      <c r="C19" s="40" t="s">
        <v>366</v>
      </c>
      <c r="D19" s="7">
        <v>945.3</v>
      </c>
      <c r="E19" s="73"/>
      <c r="F19" s="2">
        <f t="shared" si="2"/>
        <v>-9876.4499999999971</v>
      </c>
      <c r="J19" s="182" t="s">
        <v>440</v>
      </c>
      <c r="K19" s="1">
        <v>94.37</v>
      </c>
      <c r="N19" s="172">
        <f>21546.83-4055.2</f>
        <v>17491.63</v>
      </c>
    </row>
    <row r="20" spans="2:14" s="172" customFormat="1" ht="15.75" customHeight="1">
      <c r="B20" s="3">
        <v>44141</v>
      </c>
      <c r="C20" s="40" t="s">
        <v>391</v>
      </c>
      <c r="D20" s="7">
        <v>2707.76</v>
      </c>
      <c r="E20" s="73"/>
      <c r="F20" s="2">
        <f t="shared" si="2"/>
        <v>-7168.6899999999969</v>
      </c>
      <c r="J20" s="182" t="s">
        <v>439</v>
      </c>
      <c r="K20" s="1">
        <v>96.82</v>
      </c>
    </row>
    <row r="21" spans="2:14" ht="15.75" customHeight="1">
      <c r="B21" s="3">
        <v>44172</v>
      </c>
      <c r="C21" s="40" t="s">
        <v>429</v>
      </c>
      <c r="D21" s="7">
        <v>2707.76</v>
      </c>
      <c r="E21" s="73"/>
      <c r="F21" s="2">
        <f t="shared" si="2"/>
        <v>-4460.9299999999967</v>
      </c>
      <c r="G21" s="1">
        <f>4055.2+F21</f>
        <v>-405.72999999999683</v>
      </c>
      <c r="J21" s="182" t="s">
        <v>438</v>
      </c>
      <c r="K21" s="1">
        <v>254.15</v>
      </c>
    </row>
    <row r="22" spans="2:14" ht="15.75" customHeight="1">
      <c r="B22" s="3">
        <v>44196</v>
      </c>
      <c r="C22" s="40" t="s">
        <v>148</v>
      </c>
      <c r="D22" s="7"/>
      <c r="E22" s="7">
        <v>-6966.54</v>
      </c>
      <c r="F22" s="2">
        <f t="shared" si="2"/>
        <v>-11427.469999999998</v>
      </c>
      <c r="J22" s="182" t="s">
        <v>437</v>
      </c>
      <c r="K22" s="1">
        <v>403.54</v>
      </c>
    </row>
    <row r="23" spans="2:14" ht="15.75" customHeight="1">
      <c r="B23" s="3">
        <v>44196</v>
      </c>
      <c r="C23" s="40" t="s">
        <v>148</v>
      </c>
      <c r="D23" s="6"/>
      <c r="E23" s="7">
        <v>-18.399999999999999</v>
      </c>
      <c r="F23" s="2">
        <f t="shared" si="2"/>
        <v>-11445.869999999997</v>
      </c>
      <c r="J23" s="182" t="s">
        <v>436</v>
      </c>
      <c r="K23" s="1">
        <v>270.02999999999997</v>
      </c>
    </row>
    <row r="24" spans="2:14" ht="15.75" customHeight="1" thickBot="1">
      <c r="B24" s="3"/>
      <c r="C24" s="6"/>
      <c r="D24" s="6"/>
      <c r="E24" s="7"/>
      <c r="F24" s="2" t="str">
        <f>IF(E24=0," ",F23+E24)</f>
        <v xml:space="preserve"> </v>
      </c>
      <c r="J24" s="182" t="s">
        <v>435</v>
      </c>
      <c r="K24" s="1">
        <v>270.02999999999997</v>
      </c>
    </row>
    <row r="25" spans="2:14" ht="15.75" customHeight="1" thickBot="1">
      <c r="B25" s="4"/>
      <c r="C25" s="12" t="s">
        <v>19</v>
      </c>
      <c r="D25" s="12"/>
      <c r="E25" s="13"/>
      <c r="F25" s="14">
        <f>F23</f>
        <v>-11445.869999999997</v>
      </c>
      <c r="J25" s="182" t="s">
        <v>434</v>
      </c>
      <c r="K25" s="1">
        <v>95.86</v>
      </c>
    </row>
    <row r="26" spans="2:14" ht="15.75" customHeight="1">
      <c r="J26" s="182" t="s">
        <v>433</v>
      </c>
      <c r="K26" s="1">
        <v>95.86</v>
      </c>
    </row>
    <row r="27" spans="2:14" ht="15.75" customHeight="1">
      <c r="J27" s="182" t="s">
        <v>432</v>
      </c>
      <c r="K27" s="1">
        <v>97.36</v>
      </c>
    </row>
    <row r="28" spans="2:14" ht="15.75" customHeight="1">
      <c r="J28" s="182" t="s">
        <v>431</v>
      </c>
      <c r="K28" s="1">
        <v>96.34</v>
      </c>
    </row>
    <row r="29" spans="2:14" ht="15.75" customHeight="1">
      <c r="J29" s="182" t="s">
        <v>430</v>
      </c>
      <c r="K29" s="1">
        <v>205.61</v>
      </c>
    </row>
    <row r="30" spans="2:14" ht="15.75" customHeight="1">
      <c r="K30" s="1">
        <f>SUM(K10:K29)</f>
        <v>4055.2000000000007</v>
      </c>
    </row>
  </sheetData>
  <sheetProtection selectLockedCells="1"/>
  <mergeCells count="4">
    <mergeCell ref="C2:F2"/>
    <mergeCell ref="C3:F3"/>
    <mergeCell ref="C4:F4"/>
    <mergeCell ref="J8:K8"/>
  </mergeCells>
  <printOptions horizontalCentered="1"/>
  <pageMargins left="0.43307086614173229" right="0.43307086614173229" top="1.299212598425197" bottom="0.74803149606299213" header="0.51181102362204722" footer="0.31496062992125984"/>
  <pageSetup paperSize="9" scale="85" orientation="portrait" r:id="rId1"/>
  <headerFooter alignWithMargins="0">
    <oddHeader>&amp;L&amp;G&amp;C&amp;"Calibri,Negrito"
CONCILIAÇÃO CONTÁBIL&amp;R&amp;10[inserir logo aqui]</oddHead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6268B-62A3-4FAF-BB31-B37CBF960FC1}">
  <dimension ref="B2:K25"/>
  <sheetViews>
    <sheetView workbookViewId="0">
      <selection activeCell="C5" sqref="C5"/>
    </sheetView>
  </sheetViews>
  <sheetFormatPr defaultRowHeight="15"/>
  <cols>
    <col min="2" max="2" width="14.109375" bestFit="1" customWidth="1"/>
    <col min="3" max="3" width="46.109375" bestFit="1" customWidth="1"/>
    <col min="4" max="4" width="10.109375" style="92" customWidth="1"/>
    <col min="5" max="6" width="9.88671875" bestFit="1" customWidth="1"/>
  </cols>
  <sheetData>
    <row r="2" spans="2:11">
      <c r="B2" t="s">
        <v>10</v>
      </c>
      <c r="C2" s="186" t="s">
        <v>32</v>
      </c>
      <c r="D2" s="186"/>
      <c r="E2" s="185"/>
      <c r="F2" s="185"/>
    </row>
    <row r="3" spans="2:11">
      <c r="B3" t="s">
        <v>12</v>
      </c>
      <c r="C3" s="187">
        <v>211040001</v>
      </c>
      <c r="D3" s="187"/>
      <c r="E3" s="187"/>
      <c r="F3" s="187"/>
    </row>
    <row r="4" spans="2:11">
      <c r="B4" t="s">
        <v>13</v>
      </c>
      <c r="C4" s="185" t="s">
        <v>103</v>
      </c>
      <c r="D4" s="185"/>
      <c r="E4" s="185"/>
      <c r="F4" s="185"/>
    </row>
    <row r="5" spans="2:11">
      <c r="B5" t="s">
        <v>14</v>
      </c>
      <c r="C5" s="183">
        <v>44196</v>
      </c>
      <c r="D5" s="183"/>
      <c r="E5" s="183"/>
      <c r="F5" s="87"/>
      <c r="G5" s="87"/>
      <c r="H5" s="98"/>
      <c r="I5" s="98"/>
      <c r="J5" s="98"/>
      <c r="K5" s="98"/>
    </row>
    <row r="7" spans="2:11" ht="15.75" thickBot="1"/>
    <row r="8" spans="2:11" ht="15.75" thickBot="1">
      <c r="B8" s="8" t="s">
        <v>15</v>
      </c>
      <c r="C8" s="8" t="s">
        <v>16</v>
      </c>
      <c r="D8" s="8" t="s">
        <v>5</v>
      </c>
      <c r="E8" s="8" t="s">
        <v>6</v>
      </c>
      <c r="F8" s="9" t="s">
        <v>18</v>
      </c>
    </row>
    <row r="9" spans="2:11">
      <c r="B9" s="3">
        <v>43830</v>
      </c>
      <c r="C9" s="40" t="s">
        <v>23</v>
      </c>
      <c r="D9" s="40"/>
      <c r="E9" s="7"/>
      <c r="F9" s="11">
        <v>0</v>
      </c>
    </row>
    <row r="10" spans="2:11">
      <c r="B10" s="3"/>
      <c r="C10" s="40"/>
      <c r="D10" s="7"/>
      <c r="E10" s="7"/>
      <c r="F10" s="7">
        <f>F9+D10+E10</f>
        <v>0</v>
      </c>
    </row>
    <row r="11" spans="2:11">
      <c r="B11" s="3"/>
      <c r="C11" s="40"/>
      <c r="D11" s="40"/>
      <c r="E11" s="7"/>
      <c r="F11" s="7">
        <f t="shared" ref="F11:F19" si="0">F10+E11</f>
        <v>0</v>
      </c>
    </row>
    <row r="12" spans="2:11">
      <c r="B12" s="3"/>
      <c r="C12" s="40"/>
      <c r="D12" s="40"/>
      <c r="E12" s="7"/>
      <c r="F12" s="7">
        <f t="shared" si="0"/>
        <v>0</v>
      </c>
    </row>
    <row r="13" spans="2:11">
      <c r="B13" s="3"/>
      <c r="C13" s="40"/>
      <c r="D13" s="40"/>
      <c r="E13" s="7"/>
      <c r="F13" s="7">
        <f t="shared" si="0"/>
        <v>0</v>
      </c>
    </row>
    <row r="14" spans="2:11">
      <c r="B14" s="3"/>
      <c r="C14" s="40"/>
      <c r="D14" s="40"/>
      <c r="E14" s="7"/>
      <c r="F14" s="7">
        <f t="shared" si="0"/>
        <v>0</v>
      </c>
    </row>
    <row r="15" spans="2:11">
      <c r="B15" s="3"/>
      <c r="C15" s="40"/>
      <c r="D15" s="40"/>
      <c r="E15" s="7"/>
      <c r="F15" s="7">
        <f t="shared" si="0"/>
        <v>0</v>
      </c>
    </row>
    <row r="16" spans="2:11">
      <c r="B16" s="3"/>
      <c r="C16" s="40"/>
      <c r="D16" s="40"/>
      <c r="E16" s="7"/>
      <c r="F16" s="7">
        <f t="shared" si="0"/>
        <v>0</v>
      </c>
    </row>
    <row r="17" spans="2:6">
      <c r="B17" s="3"/>
      <c r="C17" s="40"/>
      <c r="D17" s="40"/>
      <c r="E17" s="7"/>
      <c r="F17" s="7">
        <f t="shared" si="0"/>
        <v>0</v>
      </c>
    </row>
    <row r="18" spans="2:6">
      <c r="B18" s="3"/>
      <c r="C18" s="40"/>
      <c r="D18" s="40"/>
      <c r="E18" s="7"/>
      <c r="F18" s="7">
        <f t="shared" si="0"/>
        <v>0</v>
      </c>
    </row>
    <row r="19" spans="2:6">
      <c r="B19" s="3"/>
      <c r="C19" s="40"/>
      <c r="D19" s="40"/>
      <c r="E19" s="7"/>
      <c r="F19" s="7">
        <f t="shared" si="0"/>
        <v>0</v>
      </c>
    </row>
    <row r="20" spans="2:6">
      <c r="B20" s="3"/>
      <c r="C20" s="6"/>
      <c r="D20" s="6"/>
      <c r="E20" s="7"/>
      <c r="F20" s="7"/>
    </row>
    <row r="21" spans="2:6">
      <c r="B21" s="3"/>
      <c r="C21" s="6"/>
      <c r="D21" s="6"/>
      <c r="E21" s="7"/>
      <c r="F21" s="7"/>
    </row>
    <row r="22" spans="2:6">
      <c r="B22" s="3"/>
      <c r="C22" s="6"/>
      <c r="D22" s="6"/>
      <c r="E22" s="7"/>
      <c r="F22" s="7" t="str">
        <f>IF(E22=0," ",#REF!+E22)</f>
        <v xml:space="preserve"> </v>
      </c>
    </row>
    <row r="23" spans="2:6">
      <c r="B23" s="3"/>
      <c r="C23" s="6"/>
      <c r="D23" s="6"/>
      <c r="E23" s="7"/>
      <c r="F23" s="7" t="str">
        <f>IF(E23=0," ",#REF!+E23)</f>
        <v xml:space="preserve"> </v>
      </c>
    </row>
    <row r="24" spans="2:6" ht="15.75" thickBot="1">
      <c r="B24" s="3"/>
      <c r="C24" s="6"/>
      <c r="D24" s="6"/>
      <c r="E24" s="7"/>
      <c r="F24" s="7" t="str">
        <f>IF(E24=0," ",F23+E24)</f>
        <v xml:space="preserve"> </v>
      </c>
    </row>
    <row r="25" spans="2:6" ht="15.75" thickBot="1">
      <c r="B25" s="15"/>
      <c r="C25" s="12" t="s">
        <v>19</v>
      </c>
      <c r="D25" s="12"/>
      <c r="E25" s="13"/>
      <c r="F25" s="13">
        <f>F19</f>
        <v>0</v>
      </c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Plan113">
    <pageSetUpPr fitToPage="1"/>
  </sheetPr>
  <dimension ref="B2:K30"/>
  <sheetViews>
    <sheetView showGridLines="0" zoomScale="85" zoomScaleNormal="85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51.21875" bestFit="1" customWidth="1"/>
    <col min="4" max="6" width="11.33203125" customWidth="1"/>
    <col min="8" max="8" width="15.109375" customWidth="1"/>
    <col min="10" max="10" width="11" bestFit="1" customWidth="1"/>
  </cols>
  <sheetData>
    <row r="2" spans="2:11" ht="15.75" customHeight="1">
      <c r="B2" t="s">
        <v>10</v>
      </c>
      <c r="C2" s="186" t="s">
        <v>32</v>
      </c>
      <c r="D2" s="185"/>
      <c r="E2" s="185"/>
      <c r="F2" s="185"/>
    </row>
    <row r="3" spans="2:11" ht="15.75" customHeight="1">
      <c r="B3" t="s">
        <v>12</v>
      </c>
      <c r="C3" s="187">
        <v>211040002</v>
      </c>
      <c r="D3" s="187"/>
      <c r="E3" s="187"/>
      <c r="F3" s="187"/>
    </row>
    <row r="4" spans="2:11" ht="15.75" customHeight="1">
      <c r="B4" t="s">
        <v>13</v>
      </c>
      <c r="C4" s="185" t="s">
        <v>48</v>
      </c>
      <c r="D4" s="185" t="e">
        <f>VLOOKUP(D6,#REF!,2,0)</f>
        <v>#REF!</v>
      </c>
      <c r="E4" s="185"/>
      <c r="F4" s="185" t="e">
        <f>VLOOKUP(F6,#REF!,2,0)</f>
        <v>#REF!</v>
      </c>
    </row>
    <row r="5" spans="2:11" ht="15.75" customHeight="1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  <c r="K5" s="87"/>
    </row>
    <row r="7" spans="2:11" ht="15.75" customHeight="1" thickBot="1"/>
    <row r="8" spans="2:11" ht="15.75" customHeight="1" thickBot="1">
      <c r="B8" s="8" t="s">
        <v>15</v>
      </c>
      <c r="C8" s="8" t="s">
        <v>16</v>
      </c>
      <c r="D8" s="8" t="s">
        <v>5</v>
      </c>
      <c r="E8" s="9" t="s">
        <v>6</v>
      </c>
      <c r="F8" s="9" t="s">
        <v>18</v>
      </c>
    </row>
    <row r="9" spans="2:11" ht="15.75" customHeight="1">
      <c r="B9" s="3">
        <v>43800</v>
      </c>
      <c r="C9" s="6" t="s">
        <v>23</v>
      </c>
      <c r="D9" s="7"/>
      <c r="E9" s="2"/>
      <c r="F9" s="2">
        <v>-27</v>
      </c>
    </row>
    <row r="10" spans="2:11" ht="15.75" customHeight="1">
      <c r="B10" s="3">
        <v>43847</v>
      </c>
      <c r="C10" s="6" t="s">
        <v>236</v>
      </c>
      <c r="D10" s="7">
        <v>27</v>
      </c>
      <c r="E10" s="7"/>
      <c r="F10" s="2">
        <f>F9+E10+D10</f>
        <v>0</v>
      </c>
    </row>
    <row r="11" spans="2:11" ht="15.75" customHeight="1">
      <c r="B11" s="3">
        <v>44186</v>
      </c>
      <c r="C11" s="40" t="s">
        <v>392</v>
      </c>
      <c r="D11" s="7"/>
      <c r="E11" s="7">
        <v>-27</v>
      </c>
      <c r="F11" s="2">
        <f>F10+E11+D11</f>
        <v>-27</v>
      </c>
    </row>
    <row r="12" spans="2:11" ht="15.75" customHeight="1">
      <c r="B12" s="3"/>
      <c r="C12" s="40"/>
      <c r="D12" s="7"/>
      <c r="E12" s="7"/>
      <c r="F12" s="2">
        <f t="shared" ref="F12:F21" si="0">F11+E12+D12</f>
        <v>-27</v>
      </c>
      <c r="G12" s="16"/>
    </row>
    <row r="13" spans="2:11" ht="15.75" customHeight="1">
      <c r="B13" s="3"/>
      <c r="C13" s="6"/>
      <c r="D13" s="7"/>
      <c r="E13" s="2"/>
      <c r="F13" s="2">
        <f t="shared" si="0"/>
        <v>-27</v>
      </c>
    </row>
    <row r="14" spans="2:11" s="116" customFormat="1" ht="15.75" customHeight="1">
      <c r="B14" s="3"/>
      <c r="C14" s="6"/>
      <c r="D14" s="7"/>
      <c r="E14" s="2"/>
      <c r="F14" s="2">
        <f t="shared" si="0"/>
        <v>-27</v>
      </c>
    </row>
    <row r="15" spans="2:11" s="116" customFormat="1" ht="15.75" customHeight="1">
      <c r="B15" s="3"/>
      <c r="C15" s="6"/>
      <c r="D15" s="7"/>
      <c r="E15" s="2"/>
      <c r="F15" s="2">
        <f t="shared" si="0"/>
        <v>-27</v>
      </c>
    </row>
    <row r="16" spans="2:11" s="116" customFormat="1" ht="15.75" customHeight="1">
      <c r="B16" s="3"/>
      <c r="C16" s="6"/>
      <c r="D16" s="7"/>
      <c r="E16" s="2"/>
      <c r="F16" s="2">
        <f t="shared" si="0"/>
        <v>-27</v>
      </c>
    </row>
    <row r="17" spans="2:6" s="116" customFormat="1" ht="15.75" customHeight="1">
      <c r="B17" s="3"/>
      <c r="C17" s="6"/>
      <c r="D17" s="7"/>
      <c r="E17" s="2"/>
      <c r="F17" s="2">
        <f t="shared" si="0"/>
        <v>-27</v>
      </c>
    </row>
    <row r="18" spans="2:6" s="116" customFormat="1" ht="15.75" customHeight="1">
      <c r="B18" s="3"/>
      <c r="C18" s="6"/>
      <c r="D18" s="7"/>
      <c r="E18" s="2"/>
      <c r="F18" s="2">
        <f t="shared" si="0"/>
        <v>-27</v>
      </c>
    </row>
    <row r="19" spans="2:6" s="116" customFormat="1" ht="15.75" customHeight="1">
      <c r="B19" s="3"/>
      <c r="C19" s="6"/>
      <c r="D19" s="7"/>
      <c r="E19" s="2"/>
      <c r="F19" s="2">
        <f t="shared" si="0"/>
        <v>-27</v>
      </c>
    </row>
    <row r="20" spans="2:6" ht="15.75" customHeight="1">
      <c r="B20" s="3"/>
      <c r="C20" s="6"/>
      <c r="D20" s="7"/>
      <c r="E20" s="2"/>
      <c r="F20" s="2">
        <f t="shared" si="0"/>
        <v>-27</v>
      </c>
    </row>
    <row r="21" spans="2:6" ht="15.75" customHeight="1">
      <c r="B21" s="3"/>
      <c r="C21" s="6"/>
      <c r="D21" s="7"/>
      <c r="E21" s="2"/>
      <c r="F21" s="2">
        <f t="shared" si="0"/>
        <v>-27</v>
      </c>
    </row>
    <row r="22" spans="2:6" ht="15.75" customHeight="1">
      <c r="B22" s="3"/>
      <c r="C22" s="6"/>
      <c r="D22" s="7"/>
      <c r="E22" s="2"/>
      <c r="F22" s="2"/>
    </row>
    <row r="23" spans="2:6" ht="15.75" customHeight="1" thickBot="1">
      <c r="B23" s="3"/>
      <c r="C23" s="6"/>
      <c r="D23" s="7"/>
      <c r="E23" s="2"/>
      <c r="F23" s="2" t="str">
        <f>IF(D23=0," ",F22+D23)</f>
        <v xml:space="preserve"> </v>
      </c>
    </row>
    <row r="24" spans="2:6" ht="15.75" customHeight="1" thickBot="1">
      <c r="B24" s="4"/>
      <c r="C24" s="12" t="s">
        <v>19</v>
      </c>
      <c r="D24" s="13"/>
      <c r="E24" s="14"/>
      <c r="F24" s="14">
        <f>F20</f>
        <v>-27</v>
      </c>
    </row>
    <row r="25" spans="2:6" ht="15.75" customHeight="1">
      <c r="D25" s="1"/>
      <c r="E25" s="1"/>
      <c r="F25" s="1"/>
    </row>
    <row r="26" spans="2:6" ht="15"/>
    <row r="28" spans="2:6" ht="15"/>
    <row r="30" spans="2:6" ht="15"/>
  </sheetData>
  <sheetProtection selectLockedCells="1"/>
  <mergeCells count="3">
    <mergeCell ref="C2:F2"/>
    <mergeCell ref="C3:F3"/>
    <mergeCell ref="C4:F4"/>
  </mergeCells>
  <conditionalFormatting sqref="G27">
    <cfRule type="cellIs" dxfId="11" priority="1" operator="equal">
      <formula>"DIFERENÇA, FAVOR VERIFICAR"</formula>
    </cfRule>
  </conditionalFormatting>
  <printOptions horizontalCentered="1"/>
  <pageMargins left="0.43307086614173229" right="0.43307086614173229" top="1.299212598425197" bottom="0.74803149606299213" header="0.51181102362204722" footer="0.31496062992125984"/>
  <pageSetup paperSize="9" scale="77" orientation="portrait" r:id="rId1"/>
  <headerFooter alignWithMargins="0">
    <oddHeader>&amp;L&amp;G&amp;C&amp;"Calibri,Negrito"
CONCILIAÇÃO CONTÁBIL&amp;R&amp;10[inserir logo aqui]</oddHead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B2:L17"/>
  <sheetViews>
    <sheetView showGridLines="0" workbookViewId="0">
      <selection activeCell="C5" sqref="C5"/>
    </sheetView>
  </sheetViews>
  <sheetFormatPr defaultRowHeight="15"/>
  <cols>
    <col min="1" max="1" width="2.77734375" customWidth="1"/>
    <col min="2" max="2" width="14.44140625" customWidth="1"/>
    <col min="3" max="3" width="47.109375" customWidth="1"/>
    <col min="4" max="4" width="12" customWidth="1"/>
    <col min="5" max="6" width="11.33203125" customWidth="1"/>
    <col min="7" max="7" width="21.44140625" bestFit="1" customWidth="1"/>
    <col min="8" max="8" width="15.109375" customWidth="1"/>
    <col min="9" max="9" width="9.6640625"/>
  </cols>
  <sheetData>
    <row r="2" spans="2:12">
      <c r="B2" t="s">
        <v>10</v>
      </c>
      <c r="C2" s="186" t="s">
        <v>32</v>
      </c>
      <c r="D2" s="186"/>
      <c r="E2" s="185"/>
      <c r="F2" s="185"/>
    </row>
    <row r="3" spans="2:12">
      <c r="B3" t="s">
        <v>12</v>
      </c>
      <c r="C3" s="187">
        <v>211040003</v>
      </c>
      <c r="D3" s="187"/>
      <c r="E3" s="187"/>
      <c r="F3" s="187"/>
    </row>
    <row r="4" spans="2:12">
      <c r="B4" t="s">
        <v>13</v>
      </c>
      <c r="C4" s="185" t="s">
        <v>54</v>
      </c>
      <c r="D4" s="185"/>
      <c r="E4" s="185" t="e">
        <f>VLOOKUP(E6,#REF!,2,0)</f>
        <v>#REF!</v>
      </c>
      <c r="F4" s="185" t="e">
        <f>VLOOKUP(F6,#REF!,2,0)</f>
        <v>#REF!</v>
      </c>
    </row>
    <row r="5" spans="2:12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</row>
    <row r="7" spans="2:12" ht="15.75" thickBot="1"/>
    <row r="8" spans="2:12" ht="15.75" thickBot="1">
      <c r="B8" s="8" t="s">
        <v>15</v>
      </c>
      <c r="C8" s="8" t="s">
        <v>16</v>
      </c>
      <c r="D8" s="8" t="s">
        <v>5</v>
      </c>
      <c r="E8" s="8" t="s">
        <v>6</v>
      </c>
      <c r="F8" s="9" t="s">
        <v>18</v>
      </c>
    </row>
    <row r="9" spans="2:12">
      <c r="B9" s="3">
        <v>43830</v>
      </c>
      <c r="C9" s="6" t="s">
        <v>23</v>
      </c>
      <c r="D9" s="6"/>
      <c r="E9" s="7"/>
      <c r="F9" s="2">
        <v>-3604.89</v>
      </c>
      <c r="G9" s="195"/>
      <c r="J9" s="44"/>
      <c r="L9" s="49"/>
    </row>
    <row r="10" spans="2:12">
      <c r="B10" s="3">
        <v>43847</v>
      </c>
      <c r="C10" s="6" t="s">
        <v>213</v>
      </c>
      <c r="D10" s="7">
        <v>3604.89</v>
      </c>
      <c r="E10" s="7"/>
      <c r="F10" s="2">
        <f>F9+D10+E10</f>
        <v>0</v>
      </c>
      <c r="G10" s="195"/>
      <c r="J10" s="44"/>
      <c r="L10" s="49"/>
    </row>
    <row r="11" spans="2:12">
      <c r="B11" s="3">
        <v>44196</v>
      </c>
      <c r="C11" s="40" t="s">
        <v>149</v>
      </c>
      <c r="D11" s="6"/>
      <c r="E11" s="7">
        <v>-1367.77</v>
      </c>
      <c r="F11" s="2">
        <f t="shared" ref="F11:F15" si="0">F10+D11+E11</f>
        <v>-1367.77</v>
      </c>
      <c r="G11" s="195"/>
      <c r="J11" s="44"/>
      <c r="L11" s="49"/>
    </row>
    <row r="12" spans="2:12">
      <c r="B12" s="3"/>
      <c r="C12" s="6"/>
      <c r="D12" s="6"/>
      <c r="E12" s="7"/>
      <c r="F12" s="2">
        <f t="shared" si="0"/>
        <v>-1367.77</v>
      </c>
      <c r="G12" s="195"/>
      <c r="J12" s="44"/>
      <c r="L12" s="49"/>
    </row>
    <row r="13" spans="2:12">
      <c r="B13" s="3"/>
      <c r="C13" s="6"/>
      <c r="D13" s="6"/>
      <c r="E13" s="7"/>
      <c r="F13" s="2">
        <f t="shared" si="0"/>
        <v>-1367.77</v>
      </c>
      <c r="J13" s="44"/>
      <c r="L13" s="49"/>
    </row>
    <row r="14" spans="2:12">
      <c r="B14" s="3"/>
      <c r="C14" s="6"/>
      <c r="D14" s="6"/>
      <c r="E14" s="7"/>
      <c r="F14" s="2">
        <f t="shared" si="0"/>
        <v>-1367.77</v>
      </c>
      <c r="J14" s="44"/>
      <c r="L14" s="49"/>
    </row>
    <row r="15" spans="2:12" ht="15.75" thickBot="1">
      <c r="B15" s="3"/>
      <c r="C15" s="6"/>
      <c r="D15" s="7"/>
      <c r="E15" s="7"/>
      <c r="F15" s="2">
        <f t="shared" si="0"/>
        <v>-1367.77</v>
      </c>
      <c r="J15" s="1"/>
      <c r="L15" s="49"/>
    </row>
    <row r="16" spans="2:12" ht="15.75" thickBot="1">
      <c r="B16" s="4"/>
      <c r="C16" s="12" t="s">
        <v>19</v>
      </c>
      <c r="D16" s="12"/>
      <c r="E16" s="13"/>
      <c r="F16" s="14">
        <f>F15</f>
        <v>-1367.77</v>
      </c>
    </row>
    <row r="17" spans="5:6">
      <c r="E17" s="1"/>
      <c r="F17" s="1"/>
    </row>
  </sheetData>
  <mergeCells count="4">
    <mergeCell ref="C2:F2"/>
    <mergeCell ref="C3:F3"/>
    <mergeCell ref="C4:F4"/>
    <mergeCell ref="G9:G12"/>
  </mergeCells>
  <conditionalFormatting sqref="G19">
    <cfRule type="cellIs" dxfId="10" priority="1" operator="equal">
      <formula>"DIFERENÇA, FAVOR VERIFICAR"</formula>
    </cfRule>
  </conditionalFormatting>
  <pageMargins left="0.25" right="0.25" top="0.75" bottom="0.75" header="0.3" footer="0.3"/>
  <pageSetup paperSize="9" scale="68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Plan102">
    <pageSetUpPr fitToPage="1"/>
  </sheetPr>
  <dimension ref="B2:N42"/>
  <sheetViews>
    <sheetView showGridLines="0" zoomScale="85" zoomScaleNormal="85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47.21875" customWidth="1"/>
    <col min="4" max="4" width="14.21875" customWidth="1"/>
    <col min="5" max="6" width="11.33203125" customWidth="1"/>
    <col min="8" max="8" width="15.109375" customWidth="1"/>
    <col min="9" max="9" width="8.77734375" bestFit="1" customWidth="1"/>
  </cols>
  <sheetData>
    <row r="2" spans="2:14" ht="15.75" customHeight="1">
      <c r="B2" t="s">
        <v>10</v>
      </c>
      <c r="C2" s="186" t="s">
        <v>32</v>
      </c>
      <c r="D2" s="186"/>
      <c r="E2" s="185"/>
      <c r="F2" s="185"/>
    </row>
    <row r="3" spans="2:14" ht="15.75" customHeight="1">
      <c r="B3" t="s">
        <v>12</v>
      </c>
      <c r="C3" s="187">
        <v>211040004</v>
      </c>
      <c r="D3" s="187"/>
      <c r="E3" s="187"/>
      <c r="F3" s="187"/>
    </row>
    <row r="4" spans="2:14" ht="15.75" customHeight="1">
      <c r="B4" t="s">
        <v>13</v>
      </c>
      <c r="C4" s="185" t="s">
        <v>45</v>
      </c>
      <c r="D4" s="185"/>
      <c r="E4" s="185" t="e">
        <f>VLOOKUP(E6,#REF!,2,0)</f>
        <v>#REF!</v>
      </c>
      <c r="F4" s="185" t="e">
        <f>VLOOKUP(F6,#REF!,2,0)</f>
        <v>#REF!</v>
      </c>
    </row>
    <row r="5" spans="2:14" ht="15.75" customHeight="1">
      <c r="B5" t="s">
        <v>14</v>
      </c>
      <c r="C5" s="183">
        <v>44196</v>
      </c>
      <c r="D5" s="183"/>
      <c r="E5" s="183"/>
      <c r="F5" s="87"/>
      <c r="G5" s="87"/>
      <c r="H5" s="87"/>
      <c r="I5" s="87"/>
      <c r="J5" s="87"/>
      <c r="K5" s="87"/>
      <c r="L5" s="87"/>
      <c r="M5" s="87"/>
      <c r="N5" s="87"/>
    </row>
    <row r="7" spans="2:14" ht="15.75" customHeight="1" thickBot="1"/>
    <row r="8" spans="2:14" ht="15.75" customHeight="1" thickBot="1">
      <c r="B8" s="8" t="s">
        <v>15</v>
      </c>
      <c r="C8" s="8" t="s">
        <v>16</v>
      </c>
      <c r="D8" s="8" t="s">
        <v>5</v>
      </c>
      <c r="E8" s="8" t="s">
        <v>6</v>
      </c>
      <c r="F8" s="9" t="s">
        <v>18</v>
      </c>
    </row>
    <row r="9" spans="2:14" ht="15.75" customHeight="1">
      <c r="B9" s="3">
        <v>43830</v>
      </c>
      <c r="C9" s="40" t="s">
        <v>23</v>
      </c>
      <c r="D9" s="6"/>
      <c r="E9" s="7"/>
      <c r="F9" s="2">
        <v>-722.04</v>
      </c>
    </row>
    <row r="10" spans="2:14" s="145" customFormat="1" ht="15.75" customHeight="1">
      <c r="B10" s="3">
        <v>43847</v>
      </c>
      <c r="C10" s="6" t="s">
        <v>214</v>
      </c>
      <c r="D10" s="6">
        <v>722.02</v>
      </c>
      <c r="E10" s="7"/>
      <c r="F10" s="2">
        <f>F9+E10+D10</f>
        <v>-1.999999999998181E-2</v>
      </c>
    </row>
    <row r="11" spans="2:14" s="145" customFormat="1" ht="15.75" customHeight="1">
      <c r="B11" s="3">
        <v>44561</v>
      </c>
      <c r="C11" s="40" t="s">
        <v>367</v>
      </c>
      <c r="D11" s="6"/>
      <c r="E11" s="7">
        <v>-479.97</v>
      </c>
      <c r="F11" s="2">
        <f>F10+E11+D11</f>
        <v>-479.99</v>
      </c>
    </row>
    <row r="12" spans="2:14" s="145" customFormat="1" ht="15.75" customHeight="1">
      <c r="B12" s="3"/>
      <c r="C12" s="6"/>
      <c r="D12" s="6"/>
      <c r="E12" s="7"/>
      <c r="F12" s="2">
        <f t="shared" ref="F12:F19" si="0">F11+E12+D12</f>
        <v>-479.99</v>
      </c>
      <c r="I12" s="104"/>
    </row>
    <row r="13" spans="2:14" ht="15.75" customHeight="1">
      <c r="B13" s="3"/>
      <c r="C13" s="6"/>
      <c r="D13" s="6"/>
      <c r="E13" s="7"/>
      <c r="F13" s="2">
        <f t="shared" si="0"/>
        <v>-479.99</v>
      </c>
      <c r="H13" s="1">
        <f>479.99+14788.95</f>
        <v>15268.94</v>
      </c>
      <c r="I13" s="104"/>
    </row>
    <row r="14" spans="2:14" ht="15.75" customHeight="1">
      <c r="B14" s="3"/>
      <c r="C14" s="6"/>
      <c r="D14" s="6"/>
      <c r="E14" s="7"/>
      <c r="F14" s="2">
        <f t="shared" si="0"/>
        <v>-479.99</v>
      </c>
    </row>
    <row r="15" spans="2:14" ht="15.75" customHeight="1">
      <c r="B15" s="3"/>
      <c r="C15" s="6"/>
      <c r="D15" s="6"/>
      <c r="E15" s="7"/>
      <c r="F15" s="2">
        <f t="shared" si="0"/>
        <v>-479.99</v>
      </c>
    </row>
    <row r="16" spans="2:14" ht="15.75" customHeight="1">
      <c r="B16" s="3"/>
      <c r="C16" s="6"/>
      <c r="D16" s="6"/>
      <c r="E16" s="7"/>
      <c r="F16" s="2">
        <f t="shared" si="0"/>
        <v>-479.99</v>
      </c>
    </row>
    <row r="17" spans="2:6" ht="15.75" customHeight="1">
      <c r="B17" s="3"/>
      <c r="C17" s="6"/>
      <c r="D17" s="6"/>
      <c r="E17" s="7"/>
      <c r="F17" s="2">
        <f t="shared" si="0"/>
        <v>-479.99</v>
      </c>
    </row>
    <row r="18" spans="2:6" ht="15.75" customHeight="1">
      <c r="B18" s="3"/>
      <c r="C18" s="6"/>
      <c r="D18" s="6"/>
      <c r="E18" s="7"/>
      <c r="F18" s="2">
        <f t="shared" si="0"/>
        <v>-479.99</v>
      </c>
    </row>
    <row r="19" spans="2:6" ht="15.75" customHeight="1">
      <c r="B19" s="3"/>
      <c r="C19" s="6"/>
      <c r="D19" s="6"/>
      <c r="E19" s="7"/>
      <c r="F19" s="2">
        <f t="shared" si="0"/>
        <v>-479.99</v>
      </c>
    </row>
    <row r="20" spans="2:6" ht="15.75" customHeight="1">
      <c r="B20" s="3"/>
      <c r="C20" s="6"/>
      <c r="D20" s="6"/>
      <c r="E20" s="7"/>
      <c r="F20" s="2" t="str">
        <f>IF(E20=0," ",F10+E20)</f>
        <v xml:space="preserve"> </v>
      </c>
    </row>
    <row r="21" spans="2:6" ht="15.75" customHeight="1">
      <c r="B21" s="3"/>
      <c r="C21" s="6"/>
      <c r="D21" s="6"/>
      <c r="E21" s="7"/>
      <c r="F21" s="2" t="str">
        <f>IF(E21=0," ",F20+E21)</f>
        <v xml:space="preserve"> </v>
      </c>
    </row>
    <row r="22" spans="2:6" ht="15.75" customHeight="1">
      <c r="B22" s="3"/>
      <c r="C22" s="6"/>
      <c r="D22" s="6"/>
      <c r="E22" s="7"/>
      <c r="F22" s="2" t="str">
        <f>IF(E22=0," ",F21+E22)</f>
        <v xml:space="preserve"> </v>
      </c>
    </row>
    <row r="23" spans="2:6" ht="15.75" customHeight="1">
      <c r="B23" s="3"/>
      <c r="C23" s="6"/>
      <c r="D23" s="6"/>
      <c r="E23" s="7"/>
      <c r="F23" s="2"/>
    </row>
    <row r="24" spans="2:6" ht="15.75" customHeight="1" thickBot="1">
      <c r="B24" s="3"/>
      <c r="C24" s="6"/>
      <c r="D24" s="6"/>
      <c r="E24" s="7"/>
      <c r="F24" s="2" t="str">
        <f>IF(E24=0," ",F23+E24)</f>
        <v xml:space="preserve"> </v>
      </c>
    </row>
    <row r="25" spans="2:6" ht="15.75" customHeight="1" thickBot="1">
      <c r="B25" s="4"/>
      <c r="C25" s="12" t="s">
        <v>19</v>
      </c>
      <c r="D25" s="12"/>
      <c r="E25" s="13"/>
      <c r="F25" s="14">
        <f>F19</f>
        <v>-479.99</v>
      </c>
    </row>
    <row r="26" spans="2:6" ht="15.75" customHeight="1">
      <c r="E26" s="1"/>
      <c r="F26" s="1"/>
    </row>
    <row r="38" ht="15"/>
    <row r="40" ht="15"/>
    <row r="42" ht="15"/>
  </sheetData>
  <sheetProtection selectLockedCells="1"/>
  <sortState xmlns:xlrd2="http://schemas.microsoft.com/office/spreadsheetml/2017/richdata2" ref="B11:N15">
    <sortCondition ref="B11:B15"/>
  </sortState>
  <mergeCells count="3">
    <mergeCell ref="C2:F2"/>
    <mergeCell ref="C3:F3"/>
    <mergeCell ref="C4:F4"/>
  </mergeCells>
  <printOptions horizontalCentered="1"/>
  <pageMargins left="0.43307086614173229" right="0.43307086614173229" top="1.299212598425197" bottom="0.74803149606299213" header="0.51181102362204722" footer="0.31496062992125984"/>
  <pageSetup paperSize="9" scale="78" orientation="portrait" r:id="rId1"/>
  <headerFooter alignWithMargins="0">
    <oddHeader>&amp;L&amp;G&amp;C&amp;"Calibri,Negrito"
CONCILIAÇÃO CONTÁBIL&amp;R&amp;10[inserir logo aqui]</oddHead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Plan110"/>
  <dimension ref="B1:H53"/>
  <sheetViews>
    <sheetView showGridLines="0" topLeftCell="A31" zoomScale="85" zoomScaleNormal="85" workbookViewId="0">
      <selection activeCell="C4" sqref="C4:E4"/>
    </sheetView>
  </sheetViews>
  <sheetFormatPr defaultColWidth="9.6640625" defaultRowHeight="15.75" customHeight="1"/>
  <cols>
    <col min="1" max="1" width="2.77734375" customWidth="1"/>
    <col min="2" max="2" width="12.77734375" customWidth="1"/>
    <col min="3" max="3" width="51.77734375" customWidth="1"/>
    <col min="4" max="5" width="11.33203125" customWidth="1"/>
    <col min="6" max="6" width="2.77734375" customWidth="1"/>
    <col min="7" max="7" width="6.77734375" customWidth="1"/>
    <col min="8" max="8" width="8.21875" customWidth="1"/>
    <col min="10" max="10" width="15.109375" bestFit="1" customWidth="1"/>
    <col min="11" max="11" width="4.21875" customWidth="1"/>
  </cols>
  <sheetData>
    <row r="1" spans="2:8" ht="15.75" customHeight="1">
      <c r="E1" t="s">
        <v>9</v>
      </c>
    </row>
    <row r="2" spans="2:8" ht="15.75" customHeight="1">
      <c r="B2" t="s">
        <v>10</v>
      </c>
      <c r="C2" s="185" t="e">
        <f>IF(#REF!=0,#REF!,CONCATENATE(#REF!, "        ",#REF!, " ",#REF!))</f>
        <v>#REF!</v>
      </c>
      <c r="D2" s="185"/>
      <c r="E2" s="185"/>
      <c r="G2" s="185" t="s">
        <v>11</v>
      </c>
      <c r="H2" s="185"/>
    </row>
    <row r="3" spans="2:8" ht="15.75" customHeight="1" thickBot="1">
      <c r="B3" t="s">
        <v>12</v>
      </c>
      <c r="C3" s="185">
        <v>21112001</v>
      </c>
      <c r="D3" s="185"/>
      <c r="E3" s="185"/>
      <c r="G3" s="185"/>
      <c r="H3" s="185"/>
    </row>
    <row r="4" spans="2:8" ht="15.75" customHeight="1" thickTop="1">
      <c r="B4" t="s">
        <v>13</v>
      </c>
      <c r="C4" s="185" t="str">
        <f>IFERROR(VLOOKUP(C3,#REF!,2,0),"Conta não encontrada")</f>
        <v>Conta não encontrada</v>
      </c>
      <c r="D4" s="185" t="e">
        <f>VLOOKUP(D6,#REF!,2,0)</f>
        <v>#REF!</v>
      </c>
      <c r="E4" s="185" t="e">
        <f>VLOOKUP(E6,#REF!,2,0)</f>
        <v>#REF!</v>
      </c>
      <c r="G4" s="185"/>
      <c r="H4" s="185"/>
    </row>
    <row r="5" spans="2:8" ht="15.75" customHeight="1">
      <c r="B5" t="s">
        <v>14</v>
      </c>
      <c r="C5" s="185" t="e">
        <f>IF(#REF!=0,#REF!,CONCATENATE(#REF!,"   ","(",TEXT(#REF!,"MM/DD/AAAA")," - ",TEXT(#REF!,"MM/DD/AAAA"),")"))</f>
        <v>#REF!</v>
      </c>
      <c r="D5" s="185"/>
      <c r="E5" s="185"/>
      <c r="G5" s="185"/>
      <c r="H5" s="185"/>
    </row>
    <row r="6" spans="2:8" ht="15.75" customHeight="1">
      <c r="G6" s="185"/>
      <c r="H6" s="185"/>
    </row>
    <row r="7" spans="2:8" ht="15.75" customHeight="1" thickBot="1">
      <c r="G7" s="185"/>
      <c r="H7" s="185"/>
    </row>
    <row r="8" spans="2:8" ht="15.75" customHeight="1" thickTop="1" thickBot="1">
      <c r="B8" t="s">
        <v>15</v>
      </c>
      <c r="C8" t="s">
        <v>16</v>
      </c>
      <c r="D8" t="s">
        <v>17</v>
      </c>
      <c r="E8" t="s">
        <v>18</v>
      </c>
    </row>
    <row r="9" spans="2:8" ht="15.75" customHeight="1" thickTop="1">
      <c r="E9" t="str">
        <f>IF(D9=0," ",D9)</f>
        <v xml:space="preserve"> </v>
      </c>
      <c r="G9" s="185"/>
      <c r="H9" s="185"/>
    </row>
    <row r="10" spans="2:8" ht="15.75" customHeight="1">
      <c r="E10" t="str">
        <f>IF(D10=0," ",E9+D10)</f>
        <v xml:space="preserve"> </v>
      </c>
      <c r="G10" s="185"/>
      <c r="H10" s="185"/>
    </row>
    <row r="11" spans="2:8" ht="15.75" customHeight="1">
      <c r="E11" t="str">
        <f t="shared" ref="E11:E44" si="0">IF(D11=0," ",E10+D11)</f>
        <v xml:space="preserve"> </v>
      </c>
      <c r="G11" s="185"/>
      <c r="H11" s="185"/>
    </row>
    <row r="12" spans="2:8" ht="15.75" customHeight="1" thickBot="1">
      <c r="E12" t="str">
        <f t="shared" si="0"/>
        <v xml:space="preserve"> </v>
      </c>
      <c r="G12" s="185"/>
      <c r="H12" s="185"/>
    </row>
    <row r="13" spans="2:8" ht="15.75" customHeight="1" thickTop="1" thickBot="1">
      <c r="E13" t="str">
        <f>IF(D13=0," ",E12+D13)</f>
        <v xml:space="preserve"> </v>
      </c>
    </row>
    <row r="14" spans="2:8" ht="15.75" customHeight="1" thickTop="1">
      <c r="E14" t="str">
        <f>IF(D14=0," ",E13+D14)</f>
        <v xml:space="preserve"> </v>
      </c>
      <c r="G14" s="185"/>
      <c r="H14" s="185"/>
    </row>
    <row r="15" spans="2:8" ht="15.75" customHeight="1">
      <c r="E15" t="str">
        <f t="shared" si="0"/>
        <v xml:space="preserve"> </v>
      </c>
      <c r="G15" s="185"/>
      <c r="H15" s="185"/>
    </row>
    <row r="16" spans="2:8" ht="15.75" customHeight="1">
      <c r="E16" t="str">
        <f t="shared" si="0"/>
        <v xml:space="preserve"> </v>
      </c>
      <c r="G16" s="185"/>
      <c r="H16" s="185"/>
    </row>
    <row r="17" spans="5:8" ht="15.75" customHeight="1" thickBot="1">
      <c r="E17" t="str">
        <f t="shared" si="0"/>
        <v xml:space="preserve"> </v>
      </c>
      <c r="G17" s="185"/>
      <c r="H17" s="185"/>
    </row>
    <row r="18" spans="5:8" ht="15.75" customHeight="1" thickTop="1" thickBot="1">
      <c r="E18" t="str">
        <f t="shared" si="0"/>
        <v xml:space="preserve"> </v>
      </c>
    </row>
    <row r="19" spans="5:8" ht="15.75" customHeight="1" thickTop="1">
      <c r="E19" t="str">
        <f t="shared" si="0"/>
        <v xml:space="preserve"> </v>
      </c>
      <c r="G19" s="185"/>
      <c r="H19" s="185"/>
    </row>
    <row r="20" spans="5:8" ht="15.75" customHeight="1">
      <c r="E20" t="str">
        <f t="shared" si="0"/>
        <v xml:space="preserve"> </v>
      </c>
      <c r="G20" s="185"/>
      <c r="H20" s="185"/>
    </row>
    <row r="21" spans="5:8" ht="15.75" customHeight="1">
      <c r="E21" t="str">
        <f t="shared" si="0"/>
        <v xml:space="preserve"> </v>
      </c>
      <c r="G21" s="185"/>
      <c r="H21" s="185"/>
    </row>
    <row r="22" spans="5:8" ht="15.75" customHeight="1" thickBot="1">
      <c r="E22" t="str">
        <f t="shared" si="0"/>
        <v xml:space="preserve"> </v>
      </c>
      <c r="G22" s="185"/>
      <c r="H22" s="185"/>
    </row>
    <row r="23" spans="5:8" ht="15.75" customHeight="1" thickTop="1" thickBot="1">
      <c r="E23" t="str">
        <f t="shared" si="0"/>
        <v xml:space="preserve"> </v>
      </c>
    </row>
    <row r="24" spans="5:8" ht="15.75" customHeight="1" thickTop="1">
      <c r="E24" t="str">
        <f t="shared" si="0"/>
        <v xml:space="preserve"> </v>
      </c>
      <c r="G24" s="185"/>
      <c r="H24" s="185"/>
    </row>
    <row r="25" spans="5:8" ht="15.75" customHeight="1">
      <c r="E25" t="str">
        <f t="shared" si="0"/>
        <v xml:space="preserve"> </v>
      </c>
      <c r="G25" s="185"/>
      <c r="H25" s="185"/>
    </row>
    <row r="26" spans="5:8" ht="15.75" customHeight="1">
      <c r="E26" t="str">
        <f t="shared" si="0"/>
        <v xml:space="preserve"> </v>
      </c>
      <c r="G26" s="185"/>
      <c r="H26" s="185"/>
    </row>
    <row r="27" spans="5:8" ht="15.75" customHeight="1" thickBot="1">
      <c r="E27" t="str">
        <f t="shared" si="0"/>
        <v xml:space="preserve"> </v>
      </c>
      <c r="G27" s="185"/>
      <c r="H27" s="185"/>
    </row>
    <row r="28" spans="5:8" ht="15.75" customHeight="1" thickTop="1" thickBot="1">
      <c r="E28" t="str">
        <f t="shared" si="0"/>
        <v xml:space="preserve"> </v>
      </c>
    </row>
    <row r="29" spans="5:8" ht="15.75" customHeight="1" thickTop="1">
      <c r="E29" t="str">
        <f t="shared" si="0"/>
        <v xml:space="preserve"> </v>
      </c>
      <c r="G29" s="185"/>
      <c r="H29" s="185"/>
    </row>
    <row r="30" spans="5:8" ht="15.75" customHeight="1">
      <c r="E30" t="str">
        <f t="shared" si="0"/>
        <v xml:space="preserve"> </v>
      </c>
      <c r="G30" s="185"/>
      <c r="H30" s="185"/>
    </row>
    <row r="31" spans="5:8" ht="15.75" customHeight="1">
      <c r="E31" t="str">
        <f t="shared" si="0"/>
        <v xml:space="preserve"> </v>
      </c>
      <c r="G31" s="185"/>
      <c r="H31" s="185"/>
    </row>
    <row r="32" spans="5:8" ht="15.75" customHeight="1" thickBot="1">
      <c r="E32" t="str">
        <f t="shared" si="0"/>
        <v xml:space="preserve"> </v>
      </c>
      <c r="G32" s="185"/>
      <c r="H32" s="185"/>
    </row>
    <row r="33" spans="3:8" ht="15.75" customHeight="1" thickTop="1" thickBot="1">
      <c r="E33" t="str">
        <f t="shared" si="0"/>
        <v xml:space="preserve"> </v>
      </c>
    </row>
    <row r="34" spans="3:8" ht="15.75" customHeight="1" thickTop="1">
      <c r="E34" t="str">
        <f t="shared" si="0"/>
        <v xml:space="preserve"> </v>
      </c>
      <c r="G34" s="185"/>
      <c r="H34" s="185"/>
    </row>
    <row r="35" spans="3:8" ht="15.75" customHeight="1">
      <c r="E35" t="str">
        <f t="shared" si="0"/>
        <v xml:space="preserve"> </v>
      </c>
      <c r="G35" s="185"/>
      <c r="H35" s="185"/>
    </row>
    <row r="36" spans="3:8" ht="15.75" customHeight="1">
      <c r="E36" t="str">
        <f t="shared" si="0"/>
        <v xml:space="preserve"> </v>
      </c>
      <c r="G36" s="185"/>
      <c r="H36" s="185"/>
    </row>
    <row r="37" spans="3:8" ht="15.75" customHeight="1" thickBot="1">
      <c r="E37" t="str">
        <f t="shared" si="0"/>
        <v xml:space="preserve"> </v>
      </c>
      <c r="G37" s="185"/>
      <c r="H37" s="185"/>
    </row>
    <row r="38" spans="3:8" ht="15.75" customHeight="1" thickTop="1" thickBot="1">
      <c r="E38" t="str">
        <f t="shared" si="0"/>
        <v xml:space="preserve"> </v>
      </c>
    </row>
    <row r="39" spans="3:8" ht="15.75" customHeight="1" thickTop="1">
      <c r="E39" t="str">
        <f t="shared" si="0"/>
        <v xml:space="preserve"> </v>
      </c>
      <c r="G39" s="185"/>
      <c r="H39" s="185"/>
    </row>
    <row r="40" spans="3:8" ht="15.75" customHeight="1">
      <c r="E40" t="str">
        <f t="shared" si="0"/>
        <v xml:space="preserve"> </v>
      </c>
      <c r="G40" s="185"/>
      <c r="H40" s="185"/>
    </row>
    <row r="41" spans="3:8" ht="15.75" customHeight="1">
      <c r="E41" t="str">
        <f t="shared" si="0"/>
        <v xml:space="preserve"> </v>
      </c>
      <c r="G41" s="185"/>
      <c r="H41" s="185"/>
    </row>
    <row r="42" spans="3:8" ht="15.75" customHeight="1" thickBot="1">
      <c r="E42" t="str">
        <f t="shared" si="0"/>
        <v xml:space="preserve"> </v>
      </c>
      <c r="G42" s="185"/>
      <c r="H42" s="185"/>
    </row>
    <row r="43" spans="3:8" ht="15.75" customHeight="1" thickTop="1">
      <c r="E43" t="str">
        <f t="shared" si="0"/>
        <v xml:space="preserve"> </v>
      </c>
    </row>
    <row r="44" spans="3:8" ht="15.75" customHeight="1">
      <c r="E44" t="str">
        <f t="shared" si="0"/>
        <v xml:space="preserve"> </v>
      </c>
    </row>
    <row r="45" spans="3:8" ht="15.75" customHeight="1">
      <c r="C45" t="s">
        <v>19</v>
      </c>
      <c r="E45">
        <f>ROUND(SUM(D9:D44),2)</f>
        <v>0</v>
      </c>
    </row>
    <row r="46" spans="3:8" ht="6.95" customHeight="1"/>
    <row r="47" spans="3:8" ht="15.75" customHeight="1">
      <c r="C47" t="s">
        <v>20</v>
      </c>
      <c r="E47" t="str">
        <f>IFERROR(VLOOKUP(C3,#REF!,7,0),"Erro")</f>
        <v>Erro</v>
      </c>
      <c r="G47" t="str">
        <f>IF($E$47=$E$45," ","DIFERENÇA, FAVOR VERIFICAR")</f>
        <v>DIFERENÇA, FAVOR VERIFICAR</v>
      </c>
    </row>
    <row r="48" spans="3:8" ht="6.95" customHeight="1"/>
    <row r="49" spans="2:5" ht="15.75" customHeight="1">
      <c r="B49" t="s">
        <v>21</v>
      </c>
      <c r="C49" t="e">
        <f>#REF!</f>
        <v>#REF!</v>
      </c>
      <c r="E49" t="e">
        <f>#REF!</f>
        <v>#REF!</v>
      </c>
    </row>
    <row r="50" spans="2:5" ht="6.95" customHeight="1"/>
    <row r="51" spans="2:5" ht="15.75" customHeight="1" thickBot="1">
      <c r="B51" t="s">
        <v>22</v>
      </c>
      <c r="C51" t="e">
        <f>#REF!</f>
        <v>#REF!</v>
      </c>
      <c r="E51" t="e">
        <f>#REF!</f>
        <v>#REF!</v>
      </c>
    </row>
    <row r="53" spans="2:5" ht="15.75" customHeight="1">
      <c r="E53" t="e">
        <f>E47-E45</f>
        <v>#VALUE!</v>
      </c>
    </row>
  </sheetData>
  <sheetProtection selectLockedCells="1"/>
  <mergeCells count="13">
    <mergeCell ref="C2:E2"/>
    <mergeCell ref="G2:H3"/>
    <mergeCell ref="C3:E3"/>
    <mergeCell ref="C4:E4"/>
    <mergeCell ref="G4:H7"/>
    <mergeCell ref="C5:E5"/>
    <mergeCell ref="G39:H42"/>
    <mergeCell ref="G9:H12"/>
    <mergeCell ref="G14:H17"/>
    <mergeCell ref="G19:H22"/>
    <mergeCell ref="G24:H27"/>
    <mergeCell ref="G29:H32"/>
    <mergeCell ref="G34:H37"/>
  </mergeCells>
  <conditionalFormatting sqref="G47">
    <cfRule type="cellIs" dxfId="9" priority="1" operator="equal">
      <formula>"DIFERENÇA, FAVOR VERIFICAR"</formula>
    </cfRule>
  </conditionalFormatting>
  <hyperlinks>
    <hyperlink ref="E1" location="SUMARIO!A1" display="SUMARIO" xr:uid="{00000000-0004-0000-2000-000000000000}"/>
  </hyperlinks>
  <printOptions horizontalCentered="1"/>
  <pageMargins left="0.43307086614173229" right="0.43307086614173229" top="1.299212598425197" bottom="0.74803149606299213" header="0.51181102362204722" footer="0.31496062992125984"/>
  <pageSetup paperSize="9" scale="85" orientation="portrait" r:id="rId1"/>
  <headerFooter alignWithMargins="0">
    <oddHeader>&amp;L&amp;G&amp;C&amp;"Calibri,Negrito"
CONCILIAÇÃO CONTÁBIL&amp;R&amp;10[inserir logo aqui]</oddHead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Plan126">
    <pageSetUpPr fitToPage="1"/>
  </sheetPr>
  <dimension ref="B2:I23"/>
  <sheetViews>
    <sheetView showGridLines="0" zoomScale="85" zoomScaleNormal="85" workbookViewId="0">
      <selection activeCell="C5" sqref="C5"/>
    </sheetView>
  </sheetViews>
  <sheetFormatPr defaultColWidth="9.6640625" defaultRowHeight="15.75" customHeight="1"/>
  <cols>
    <col min="1" max="1" width="2.77734375" customWidth="1"/>
    <col min="2" max="2" width="14.44140625" customWidth="1"/>
    <col min="3" max="3" width="50.77734375" bestFit="1" customWidth="1"/>
    <col min="4" max="4" width="12" customWidth="1"/>
    <col min="5" max="6" width="11.33203125" customWidth="1"/>
    <col min="8" max="8" width="6.77734375" customWidth="1"/>
    <col min="9" max="9" width="10.5546875" bestFit="1" customWidth="1"/>
    <col min="10" max="10" width="11" bestFit="1" customWidth="1"/>
  </cols>
  <sheetData>
    <row r="2" spans="2:9" ht="15.75" customHeight="1">
      <c r="B2" t="s">
        <v>10</v>
      </c>
      <c r="C2" s="186" t="s">
        <v>32</v>
      </c>
      <c r="D2" s="186"/>
      <c r="E2" s="185"/>
      <c r="F2" s="185"/>
      <c r="H2" s="185"/>
      <c r="I2" s="185"/>
    </row>
    <row r="3" spans="2:9" ht="15.75" customHeight="1">
      <c r="B3" t="s">
        <v>12</v>
      </c>
      <c r="C3" s="187">
        <v>211040005</v>
      </c>
      <c r="D3" s="187"/>
      <c r="E3" s="187"/>
      <c r="F3" s="187"/>
      <c r="H3" s="185"/>
      <c r="I3" s="185"/>
    </row>
    <row r="4" spans="2:9" ht="15.75" customHeight="1">
      <c r="B4" t="s">
        <v>13</v>
      </c>
      <c r="C4" s="185" t="s">
        <v>49</v>
      </c>
      <c r="D4" s="185"/>
      <c r="E4" s="185" t="e">
        <f>VLOOKUP(E6,#REF!,2,0)</f>
        <v>#REF!</v>
      </c>
      <c r="F4" s="185" t="e">
        <f>VLOOKUP(F6,#REF!,2,0)</f>
        <v>#REF!</v>
      </c>
      <c r="H4" s="185"/>
      <c r="I4" s="185"/>
    </row>
    <row r="5" spans="2:9" ht="15.75" customHeight="1">
      <c r="B5" t="s">
        <v>14</v>
      </c>
      <c r="C5" s="183">
        <v>44196</v>
      </c>
      <c r="D5" s="183"/>
      <c r="E5" s="183"/>
      <c r="F5" s="87"/>
      <c r="G5" s="87"/>
      <c r="H5" s="185"/>
      <c r="I5" s="185"/>
    </row>
    <row r="6" spans="2:9" ht="15.75" customHeight="1">
      <c r="H6" s="185"/>
      <c r="I6" s="185"/>
    </row>
    <row r="7" spans="2:9" ht="15.75" customHeight="1" thickBot="1">
      <c r="H7" s="185"/>
      <c r="I7" s="185"/>
    </row>
    <row r="8" spans="2:9" ht="15.75" customHeight="1" thickBot="1">
      <c r="B8" s="8" t="s">
        <v>15</v>
      </c>
      <c r="C8" s="8" t="s">
        <v>16</v>
      </c>
      <c r="D8" s="8" t="s">
        <v>5</v>
      </c>
      <c r="E8" s="8" t="s">
        <v>6</v>
      </c>
      <c r="F8" s="9" t="s">
        <v>18</v>
      </c>
    </row>
    <row r="9" spans="2:9" ht="15.75" customHeight="1">
      <c r="B9" s="3">
        <v>43830</v>
      </c>
      <c r="C9" s="6" t="s">
        <v>23</v>
      </c>
      <c r="D9" s="7"/>
      <c r="E9" s="7"/>
      <c r="F9" s="2">
        <v>-83.7</v>
      </c>
    </row>
    <row r="10" spans="2:9" ht="15.75" customHeight="1">
      <c r="B10" s="3">
        <v>43847</v>
      </c>
      <c r="C10" s="6" t="s">
        <v>237</v>
      </c>
      <c r="D10" s="7">
        <v>83.7</v>
      </c>
      <c r="E10" s="7"/>
      <c r="F10" s="2">
        <f>F9+E10+D10</f>
        <v>0</v>
      </c>
      <c r="H10" s="185"/>
      <c r="I10" s="185"/>
    </row>
    <row r="11" spans="2:9" ht="15.75" customHeight="1">
      <c r="B11" s="3">
        <v>44186</v>
      </c>
      <c r="C11" s="40" t="s">
        <v>392</v>
      </c>
      <c r="D11" s="7"/>
      <c r="E11" s="7">
        <v>-83.7</v>
      </c>
      <c r="F11" s="2">
        <f t="shared" ref="F11:F14" si="0">F10+E11+D11</f>
        <v>-83.7</v>
      </c>
      <c r="H11" s="185"/>
      <c r="I11" s="185"/>
    </row>
    <row r="12" spans="2:9" ht="15.75" customHeight="1">
      <c r="B12" s="3"/>
      <c r="C12" s="40"/>
      <c r="D12" s="7"/>
      <c r="E12" s="7"/>
      <c r="F12" s="2">
        <f t="shared" si="0"/>
        <v>-83.7</v>
      </c>
    </row>
    <row r="13" spans="2:9" ht="15.75" customHeight="1">
      <c r="B13" s="3"/>
      <c r="C13" s="6"/>
      <c r="D13" s="7"/>
      <c r="E13" s="7"/>
      <c r="F13" s="2">
        <f t="shared" si="0"/>
        <v>-83.7</v>
      </c>
    </row>
    <row r="14" spans="2:9" ht="15.75" customHeight="1">
      <c r="B14" s="3"/>
      <c r="C14" s="169"/>
      <c r="D14" s="2"/>
      <c r="E14" s="7"/>
      <c r="F14" s="2">
        <f t="shared" si="0"/>
        <v>-83.7</v>
      </c>
    </row>
    <row r="15" spans="2:9" ht="15.75" customHeight="1">
      <c r="B15" s="3"/>
      <c r="C15" s="6"/>
      <c r="D15" s="2"/>
      <c r="E15" s="7"/>
      <c r="F15" s="2"/>
    </row>
    <row r="16" spans="2:9" ht="15.75" customHeight="1">
      <c r="B16" s="3"/>
      <c r="C16" s="6"/>
      <c r="D16" s="6"/>
      <c r="E16" s="7"/>
      <c r="F16" s="2"/>
    </row>
    <row r="17" spans="2:6" ht="15.75" customHeight="1">
      <c r="B17" s="3"/>
      <c r="C17" s="6"/>
      <c r="D17" s="6"/>
      <c r="E17" s="7"/>
      <c r="F17" s="2"/>
    </row>
    <row r="18" spans="2:6" ht="15.75" customHeight="1" thickBot="1">
      <c r="B18" s="3"/>
      <c r="C18" s="6"/>
      <c r="D18" s="6"/>
      <c r="E18" s="7"/>
      <c r="F18" s="2" t="str">
        <f>IF(E18=0," ",F17+E18)</f>
        <v xml:space="preserve"> </v>
      </c>
    </row>
    <row r="19" spans="2:6" thickBot="1">
      <c r="B19" s="4"/>
      <c r="C19" s="12" t="s">
        <v>19</v>
      </c>
      <c r="D19" s="12"/>
      <c r="E19" s="13"/>
      <c r="F19" s="14">
        <f>SUM(E9:E18)</f>
        <v>-83.7</v>
      </c>
    </row>
    <row r="20" spans="2:6" ht="15.75" customHeight="1">
      <c r="E20" s="1"/>
      <c r="F20" s="1"/>
    </row>
    <row r="21" spans="2:6" ht="15"/>
    <row r="23" spans="2:6" ht="15"/>
  </sheetData>
  <sheetProtection selectLockedCells="1"/>
  <mergeCells count="6">
    <mergeCell ref="H10:I11"/>
    <mergeCell ref="C2:F2"/>
    <mergeCell ref="H2:I3"/>
    <mergeCell ref="C3:F3"/>
    <mergeCell ref="C4:F4"/>
    <mergeCell ref="H4:I7"/>
  </mergeCells>
  <conditionalFormatting sqref="H20">
    <cfRule type="cellIs" dxfId="8" priority="2" operator="equal">
      <formula>"DIFERENÇA, FAVOR VERIFICAR"</formula>
    </cfRule>
  </conditionalFormatting>
  <conditionalFormatting sqref="G22">
    <cfRule type="cellIs" dxfId="7" priority="1" operator="equal">
      <formula>"DIFERENÇA, FAVOR VERIFICAR"</formula>
    </cfRule>
  </conditionalFormatting>
  <printOptions horizontalCentered="1"/>
  <pageMargins left="0.43307086614173229" right="0.43307086614173229" top="1.299212598425197" bottom="0.74803149606299213" header="0.51181102362204722" footer="0.31496062992125984"/>
  <pageSetup paperSize="9" scale="70" orientation="portrait" r:id="rId1"/>
  <headerFooter alignWithMargins="0">
    <oddHeader>&amp;L&amp;G&amp;C&amp;"Calibri,Negrito"
CONCILIAÇÃO CONTÁBIL&amp;R&amp;10[inserir logo aqui]</oddHead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D59D5-5644-44EA-BC1E-249DCEAB0FF6}">
  <dimension ref="B2:I41"/>
  <sheetViews>
    <sheetView workbookViewId="0">
      <selection activeCell="C5" sqref="C5"/>
    </sheetView>
  </sheetViews>
  <sheetFormatPr defaultRowHeight="15"/>
  <cols>
    <col min="2" max="2" width="14.109375" bestFit="1" customWidth="1"/>
    <col min="3" max="3" width="45.33203125" customWidth="1"/>
    <col min="4" max="4" width="10.77734375" style="132" customWidth="1"/>
    <col min="5" max="5" width="10.77734375" customWidth="1"/>
    <col min="6" max="6" width="9.88671875" bestFit="1" customWidth="1"/>
    <col min="7" max="7" width="9.88671875" style="1" bestFit="1" customWidth="1"/>
    <col min="9" max="9" width="9.33203125" bestFit="1" customWidth="1"/>
  </cols>
  <sheetData>
    <row r="2" spans="2:9">
      <c r="B2" t="s">
        <v>10</v>
      </c>
      <c r="C2" s="186" t="s">
        <v>32</v>
      </c>
      <c r="D2" s="186"/>
      <c r="E2" s="185"/>
      <c r="F2" s="185"/>
    </row>
    <row r="3" spans="2:9">
      <c r="B3" t="s">
        <v>12</v>
      </c>
      <c r="C3" s="187">
        <v>211040006</v>
      </c>
      <c r="D3" s="187"/>
      <c r="E3" s="187"/>
      <c r="F3" s="187"/>
    </row>
    <row r="4" spans="2:9">
      <c r="B4" t="s">
        <v>13</v>
      </c>
      <c r="C4" s="185" t="s">
        <v>75</v>
      </c>
      <c r="D4" s="185"/>
      <c r="E4" s="185"/>
      <c r="F4" s="185"/>
    </row>
    <row r="5" spans="2:9">
      <c r="B5" t="s">
        <v>14</v>
      </c>
      <c r="C5" s="183">
        <v>44196</v>
      </c>
      <c r="D5" s="183"/>
      <c r="E5" s="183"/>
      <c r="F5" s="87"/>
      <c r="G5" s="170"/>
      <c r="H5" s="87"/>
    </row>
    <row r="7" spans="2:9" ht="15.75" thickBot="1"/>
    <row r="8" spans="2:9" ht="15.75" thickBot="1">
      <c r="B8" s="8" t="s">
        <v>15</v>
      </c>
      <c r="C8" s="8" t="s">
        <v>16</v>
      </c>
      <c r="D8" s="8" t="s">
        <v>65</v>
      </c>
      <c r="E8" s="8" t="s">
        <v>70</v>
      </c>
      <c r="F8" s="9" t="s">
        <v>18</v>
      </c>
    </row>
    <row r="9" spans="2:9">
      <c r="B9" s="3">
        <v>43830</v>
      </c>
      <c r="C9" s="40"/>
      <c r="D9" s="7"/>
      <c r="E9" s="7"/>
      <c r="F9" s="11">
        <v>-12253.49</v>
      </c>
      <c r="I9" s="1"/>
    </row>
    <row r="10" spans="2:9">
      <c r="B10" s="3">
        <v>43836</v>
      </c>
      <c r="C10" s="40" t="s">
        <v>215</v>
      </c>
      <c r="D10" s="7">
        <v>12253.49</v>
      </c>
      <c r="E10" s="7"/>
      <c r="F10" s="7">
        <f>F9+D10+E10</f>
        <v>0</v>
      </c>
    </row>
    <row r="11" spans="2:9">
      <c r="B11" s="3">
        <v>43858</v>
      </c>
      <c r="C11" s="40" t="s">
        <v>150</v>
      </c>
      <c r="D11" s="7"/>
      <c r="E11" s="7">
        <v>-13174.36</v>
      </c>
      <c r="F11" s="7">
        <f t="shared" ref="F11:F31" si="0">F10+D11+E11</f>
        <v>-13174.36</v>
      </c>
      <c r="I11" s="1"/>
    </row>
    <row r="12" spans="2:9">
      <c r="B12" s="3">
        <v>43866</v>
      </c>
      <c r="C12" s="40" t="s">
        <v>215</v>
      </c>
      <c r="D12" s="7">
        <v>13120.85</v>
      </c>
      <c r="E12" s="7"/>
      <c r="F12" s="7">
        <f t="shared" si="0"/>
        <v>-53.510000000000218</v>
      </c>
    </row>
    <row r="13" spans="2:9">
      <c r="B13" s="3">
        <v>43889</v>
      </c>
      <c r="C13" s="40" t="s">
        <v>150</v>
      </c>
      <c r="D13" s="7"/>
      <c r="E13" s="7">
        <v>-16023.5</v>
      </c>
      <c r="F13" s="7">
        <f t="shared" si="0"/>
        <v>-16077.01</v>
      </c>
    </row>
    <row r="14" spans="2:9">
      <c r="B14" s="3">
        <v>43894</v>
      </c>
      <c r="C14" s="40" t="s">
        <v>215</v>
      </c>
      <c r="D14" s="7">
        <v>16021.8</v>
      </c>
      <c r="E14" s="7"/>
      <c r="F14" s="7">
        <f t="shared" si="0"/>
        <v>-55.210000000000946</v>
      </c>
    </row>
    <row r="15" spans="2:9">
      <c r="B15" s="3">
        <v>43921</v>
      </c>
      <c r="C15" s="40" t="s">
        <v>150</v>
      </c>
      <c r="D15" s="7"/>
      <c r="E15" s="7">
        <v>-15131.02</v>
      </c>
      <c r="F15" s="7">
        <f t="shared" si="0"/>
        <v>-15186.230000000001</v>
      </c>
    </row>
    <row r="16" spans="2:9">
      <c r="B16" s="3">
        <v>43924</v>
      </c>
      <c r="C16" s="40" t="s">
        <v>215</v>
      </c>
      <c r="D16" s="7">
        <v>15265.85</v>
      </c>
      <c r="E16" s="7"/>
      <c r="F16" s="7">
        <f t="shared" si="0"/>
        <v>79.619999999998981</v>
      </c>
    </row>
    <row r="17" spans="2:7">
      <c r="B17" s="3">
        <v>43951</v>
      </c>
      <c r="C17" s="40" t="s">
        <v>150</v>
      </c>
      <c r="D17" s="7"/>
      <c r="E17" s="7">
        <v>-12509.8</v>
      </c>
      <c r="F17" s="7">
        <f t="shared" si="0"/>
        <v>-12430.18</v>
      </c>
    </row>
    <row r="18" spans="2:7" s="160" customFormat="1">
      <c r="B18" s="3">
        <v>43957</v>
      </c>
      <c r="C18" s="40" t="s">
        <v>215</v>
      </c>
      <c r="D18" s="7">
        <v>12473.28</v>
      </c>
      <c r="E18" s="7"/>
      <c r="F18" s="7">
        <f t="shared" si="0"/>
        <v>43.100000000000364</v>
      </c>
      <c r="G18" s="1"/>
    </row>
    <row r="19" spans="2:7" s="160" customFormat="1">
      <c r="B19" s="3">
        <v>43978</v>
      </c>
      <c r="C19" s="40" t="s">
        <v>150</v>
      </c>
      <c r="D19" s="7"/>
      <c r="E19" s="7">
        <v>-11080.79</v>
      </c>
      <c r="F19" s="7">
        <f t="shared" si="0"/>
        <v>-11037.69</v>
      </c>
      <c r="G19" s="1"/>
    </row>
    <row r="20" spans="2:7" s="160" customFormat="1">
      <c r="B20" s="3">
        <v>43985</v>
      </c>
      <c r="C20" s="40" t="s">
        <v>215</v>
      </c>
      <c r="D20" s="7">
        <v>11080.79</v>
      </c>
      <c r="E20" s="7"/>
      <c r="F20" s="7">
        <f t="shared" si="0"/>
        <v>43.100000000000364</v>
      </c>
      <c r="G20" s="1"/>
    </row>
    <row r="21" spans="2:7" s="160" customFormat="1">
      <c r="B21" s="3">
        <v>44012</v>
      </c>
      <c r="C21" s="40" t="s">
        <v>150</v>
      </c>
      <c r="D21" s="7"/>
      <c r="E21" s="7">
        <v>-9443.4500000000007</v>
      </c>
      <c r="F21" s="7">
        <f t="shared" si="0"/>
        <v>-9400.35</v>
      </c>
      <c r="G21" s="1"/>
    </row>
    <row r="22" spans="2:7" s="166" customFormat="1">
      <c r="B22" s="3">
        <v>44015</v>
      </c>
      <c r="C22" s="40" t="s">
        <v>215</v>
      </c>
      <c r="D22" s="7">
        <v>14096.82</v>
      </c>
      <c r="E22" s="7"/>
      <c r="F22" s="7">
        <f t="shared" si="0"/>
        <v>4696.4699999999993</v>
      </c>
      <c r="G22" s="1"/>
    </row>
    <row r="23" spans="2:7" s="166" customFormat="1">
      <c r="B23" s="3">
        <v>44019</v>
      </c>
      <c r="C23" s="40" t="s">
        <v>331</v>
      </c>
      <c r="D23" s="7">
        <v>120.75</v>
      </c>
      <c r="E23" s="7"/>
      <c r="F23" s="7">
        <f t="shared" si="0"/>
        <v>4817.2199999999993</v>
      </c>
      <c r="G23" s="1"/>
    </row>
    <row r="24" spans="2:7" s="166" customFormat="1">
      <c r="B24" s="3">
        <v>44019</v>
      </c>
      <c r="C24" s="40" t="s">
        <v>332</v>
      </c>
      <c r="D24" s="7">
        <v>15.9</v>
      </c>
      <c r="E24" s="7"/>
      <c r="F24" s="7">
        <f t="shared" si="0"/>
        <v>4833.119999999999</v>
      </c>
      <c r="G24" s="1"/>
    </row>
    <row r="25" spans="2:7" s="166" customFormat="1">
      <c r="B25" s="3">
        <v>44019</v>
      </c>
      <c r="C25" s="40" t="s">
        <v>333</v>
      </c>
      <c r="D25" s="7">
        <v>52.42</v>
      </c>
      <c r="E25" s="7"/>
      <c r="F25" s="7">
        <f t="shared" si="0"/>
        <v>4885.5399999999991</v>
      </c>
      <c r="G25" s="1"/>
    </row>
    <row r="26" spans="2:7" s="166" customFormat="1">
      <c r="B26" s="3">
        <v>44043</v>
      </c>
      <c r="C26" s="40" t="s">
        <v>150</v>
      </c>
      <c r="D26" s="7"/>
      <c r="E26" s="7">
        <v>-12374.1</v>
      </c>
      <c r="F26" s="7">
        <f t="shared" si="0"/>
        <v>-7488.5600000000013</v>
      </c>
      <c r="G26" s="1"/>
    </row>
    <row r="27" spans="2:7" s="172" customFormat="1">
      <c r="B27" s="3">
        <v>44048</v>
      </c>
      <c r="C27" s="40" t="s">
        <v>215</v>
      </c>
      <c r="D27" s="7">
        <v>12374.1</v>
      </c>
      <c r="E27" s="7"/>
      <c r="F27" s="7">
        <f t="shared" si="0"/>
        <v>4885.5399999999991</v>
      </c>
      <c r="G27" s="1"/>
    </row>
    <row r="28" spans="2:7" s="172" customFormat="1">
      <c r="B28" s="3">
        <v>44074</v>
      </c>
      <c r="C28" s="40" t="s">
        <v>150</v>
      </c>
      <c r="D28" s="7"/>
      <c r="E28" s="7">
        <v>-9257.6</v>
      </c>
      <c r="F28" s="7">
        <f t="shared" si="0"/>
        <v>-4372.0600000000013</v>
      </c>
      <c r="G28" s="1"/>
    </row>
    <row r="29" spans="2:7" s="172" customFormat="1">
      <c r="B29" s="3">
        <v>44077</v>
      </c>
      <c r="C29" s="40" t="s">
        <v>215</v>
      </c>
      <c r="D29" s="7">
        <v>4372.0600000000004</v>
      </c>
      <c r="E29" s="7"/>
      <c r="F29" s="7">
        <f t="shared" si="0"/>
        <v>-9.0949470177292824E-13</v>
      </c>
      <c r="G29" s="1"/>
    </row>
    <row r="30" spans="2:7" s="172" customFormat="1">
      <c r="B30" s="3">
        <v>44196</v>
      </c>
      <c r="C30" s="40" t="s">
        <v>150</v>
      </c>
      <c r="D30" s="7"/>
      <c r="E30" s="7">
        <v>-8862.36</v>
      </c>
      <c r="F30" s="7">
        <f t="shared" si="0"/>
        <v>-8862.36</v>
      </c>
      <c r="G30" s="1"/>
    </row>
    <row r="31" spans="2:7" s="160" customFormat="1">
      <c r="B31" s="3"/>
      <c r="C31" s="40"/>
      <c r="D31" s="7"/>
      <c r="E31" s="7"/>
      <c r="F31" s="7">
        <f t="shared" si="0"/>
        <v>-8862.36</v>
      </c>
      <c r="G31" s="1"/>
    </row>
    <row r="32" spans="2:7" ht="15.75" thickBot="1">
      <c r="B32" s="3"/>
      <c r="C32" s="6"/>
      <c r="D32" s="7"/>
      <c r="E32" s="7"/>
      <c r="F32" s="7" t="str">
        <f>IF(E32=0," ",F17+E32)</f>
        <v xml:space="preserve"> </v>
      </c>
    </row>
    <row r="33" spans="2:6" ht="15.75" thickBot="1">
      <c r="B33" s="15"/>
      <c r="C33" s="12" t="s">
        <v>19</v>
      </c>
      <c r="D33" s="13"/>
      <c r="E33" s="13"/>
      <c r="F33" s="13">
        <f>F31</f>
        <v>-8862.36</v>
      </c>
    </row>
    <row r="41" spans="2:6">
      <c r="E41" s="155"/>
      <c r="F41" s="1"/>
    </row>
  </sheetData>
  <mergeCells count="3">
    <mergeCell ref="C2:F2"/>
    <mergeCell ref="C3:F3"/>
    <mergeCell ref="C4:F4"/>
  </mergeCells>
  <pageMargins left="0.511811024" right="0.511811024" top="0.78740157499999996" bottom="0.78740157499999996" header="0.31496062000000002" footer="0.3149606200000000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Plan7">
    <pageSetUpPr fitToPage="1"/>
  </sheetPr>
  <dimension ref="B1:I27"/>
  <sheetViews>
    <sheetView showGridLines="0" zoomScale="85" zoomScaleNormal="85" workbookViewId="0">
      <selection activeCell="C5" sqref="C5"/>
    </sheetView>
  </sheetViews>
  <sheetFormatPr defaultColWidth="9.6640625" defaultRowHeight="15"/>
  <cols>
    <col min="1" max="1" width="3.6640625" customWidth="1"/>
    <col min="2" max="2" width="14.44140625" bestFit="1" customWidth="1"/>
    <col min="3" max="3" width="56.77734375" customWidth="1"/>
    <col min="4" max="4" width="13.33203125" style="106" customWidth="1"/>
    <col min="5" max="6" width="11.33203125" customWidth="1"/>
    <col min="7" max="7" width="31.44140625" bestFit="1" customWidth="1"/>
    <col min="8" max="8" width="9.77734375" customWidth="1"/>
    <col min="9" max="9" width="6.77734375" customWidth="1"/>
  </cols>
  <sheetData>
    <row r="1" spans="2:9">
      <c r="F1" t="s">
        <v>9</v>
      </c>
    </row>
    <row r="2" spans="2:9" ht="15.75" customHeight="1">
      <c r="B2" t="s">
        <v>10</v>
      </c>
      <c r="C2" s="186" t="s">
        <v>32</v>
      </c>
      <c r="D2" s="186"/>
      <c r="E2" s="185"/>
      <c r="F2" s="185"/>
      <c r="H2" s="185"/>
      <c r="I2" s="185"/>
    </row>
    <row r="3" spans="2:9" ht="15.75" customHeight="1">
      <c r="B3" t="s">
        <v>12</v>
      </c>
      <c r="C3" s="187">
        <v>211040007</v>
      </c>
      <c r="D3" s="187"/>
      <c r="E3" s="187"/>
      <c r="F3" s="187"/>
      <c r="H3" s="185"/>
      <c r="I3" s="185"/>
    </row>
    <row r="4" spans="2:9" ht="15.75" customHeight="1">
      <c r="B4" t="s">
        <v>13</v>
      </c>
      <c r="C4" s="185" t="s">
        <v>51</v>
      </c>
      <c r="D4" s="185"/>
      <c r="E4" s="185"/>
      <c r="F4" s="185"/>
      <c r="H4" s="185"/>
      <c r="I4" s="185"/>
    </row>
    <row r="5" spans="2:9" ht="15.75" customHeight="1">
      <c r="B5" t="s">
        <v>14</v>
      </c>
      <c r="C5" s="183">
        <v>44196</v>
      </c>
      <c r="D5" s="183"/>
      <c r="E5" s="183"/>
      <c r="F5" s="87"/>
      <c r="G5" s="87"/>
      <c r="H5" s="185"/>
      <c r="I5" s="185"/>
    </row>
    <row r="6" spans="2:9" ht="15.75" customHeight="1">
      <c r="H6" s="185"/>
      <c r="I6" s="185"/>
    </row>
    <row r="7" spans="2:9" ht="15.75" customHeight="1" thickBot="1">
      <c r="H7" s="185"/>
      <c r="I7" s="185"/>
    </row>
    <row r="8" spans="2:9" ht="15.75" customHeight="1" thickBot="1">
      <c r="B8" s="8" t="s">
        <v>15</v>
      </c>
      <c r="C8" s="8" t="s">
        <v>16</v>
      </c>
      <c r="D8" s="8" t="s">
        <v>5</v>
      </c>
      <c r="E8" s="8" t="s">
        <v>6</v>
      </c>
      <c r="F8" s="9" t="s">
        <v>18</v>
      </c>
    </row>
    <row r="9" spans="2:9" ht="15.75" customHeight="1">
      <c r="B9" s="3">
        <v>43830</v>
      </c>
      <c r="C9" s="40" t="s">
        <v>23</v>
      </c>
      <c r="D9" s="40"/>
      <c r="E9" s="7"/>
      <c r="F9" s="11">
        <f>E9</f>
        <v>0</v>
      </c>
      <c r="H9" s="185"/>
      <c r="I9" s="185"/>
    </row>
    <row r="10" spans="2:9" ht="15.75" customHeight="1">
      <c r="B10" s="3"/>
      <c r="C10" s="40"/>
      <c r="D10" s="7"/>
      <c r="E10" s="7"/>
      <c r="F10" s="7">
        <f>F9+D10+E10</f>
        <v>0</v>
      </c>
      <c r="H10" s="185"/>
      <c r="I10" s="185"/>
    </row>
    <row r="11" spans="2:9" ht="15.75" customHeight="1">
      <c r="B11" s="3"/>
      <c r="C11" s="40"/>
      <c r="D11" s="40"/>
      <c r="E11" s="7"/>
      <c r="F11" s="7">
        <f t="shared" ref="F11:F19" si="0">F10+E11</f>
        <v>0</v>
      </c>
      <c r="H11" s="185"/>
      <c r="I11" s="185"/>
    </row>
    <row r="12" spans="2:9" ht="15.75" customHeight="1">
      <c r="B12" s="3"/>
      <c r="C12" s="40"/>
      <c r="D12" s="40"/>
      <c r="E12" s="7"/>
      <c r="F12" s="7">
        <f t="shared" si="0"/>
        <v>0</v>
      </c>
      <c r="G12" s="16"/>
    </row>
    <row r="13" spans="2:9" ht="15.75" customHeight="1">
      <c r="B13" s="3"/>
      <c r="C13" s="40"/>
      <c r="D13" s="40"/>
      <c r="E13" s="7"/>
      <c r="F13" s="7">
        <f t="shared" si="0"/>
        <v>0</v>
      </c>
    </row>
    <row r="14" spans="2:9" ht="15.75" customHeight="1">
      <c r="B14" s="3"/>
      <c r="C14" s="40"/>
      <c r="D14" s="40"/>
      <c r="E14" s="7"/>
      <c r="F14" s="7">
        <f t="shared" si="0"/>
        <v>0</v>
      </c>
    </row>
    <row r="15" spans="2:9" ht="15.75" customHeight="1">
      <c r="B15" s="3"/>
      <c r="C15" s="40"/>
      <c r="D15" s="40"/>
      <c r="E15" s="7"/>
      <c r="F15" s="7">
        <f t="shared" si="0"/>
        <v>0</v>
      </c>
    </row>
    <row r="16" spans="2:9" ht="15.75" customHeight="1">
      <c r="B16" s="3"/>
      <c r="C16" s="40"/>
      <c r="D16" s="40"/>
      <c r="E16" s="7"/>
      <c r="F16" s="7">
        <f t="shared" si="0"/>
        <v>0</v>
      </c>
      <c r="G16" s="16"/>
    </row>
    <row r="17" spans="2:7" ht="15.75" customHeight="1">
      <c r="B17" s="3"/>
      <c r="C17" s="40"/>
      <c r="D17" s="40"/>
      <c r="E17" s="7"/>
      <c r="F17" s="7">
        <f t="shared" si="0"/>
        <v>0</v>
      </c>
    </row>
    <row r="18" spans="2:7">
      <c r="B18" s="3"/>
      <c r="C18" s="40"/>
      <c r="D18" s="40"/>
      <c r="E18" s="7"/>
      <c r="F18" s="7">
        <f t="shared" si="0"/>
        <v>0</v>
      </c>
      <c r="G18" s="16"/>
    </row>
    <row r="19" spans="2:7">
      <c r="B19" s="3"/>
      <c r="C19" s="40"/>
      <c r="D19" s="40"/>
      <c r="E19" s="7"/>
      <c r="F19" s="7">
        <f t="shared" si="0"/>
        <v>0</v>
      </c>
    </row>
    <row r="20" spans="2:7">
      <c r="B20" s="3"/>
      <c r="C20" s="6"/>
      <c r="D20" s="6"/>
      <c r="E20" s="7"/>
      <c r="F20" s="7"/>
    </row>
    <row r="21" spans="2:7">
      <c r="B21" s="3"/>
      <c r="C21" s="6"/>
      <c r="D21" s="6"/>
      <c r="E21" s="7"/>
      <c r="F21" s="7"/>
    </row>
    <row r="22" spans="2:7">
      <c r="B22" s="3"/>
      <c r="C22" s="6"/>
      <c r="D22" s="6"/>
      <c r="E22" s="7"/>
      <c r="F22" s="7" t="str">
        <f>IF(E22=0," ",#REF!+E22)</f>
        <v xml:space="preserve"> </v>
      </c>
    </row>
    <row r="23" spans="2:7">
      <c r="B23" s="3"/>
      <c r="C23" s="6"/>
      <c r="D23" s="6"/>
      <c r="E23" s="7"/>
      <c r="F23" s="7" t="str">
        <f>IF(E23=0," ",#REF!+E23)</f>
        <v xml:space="preserve"> </v>
      </c>
    </row>
    <row r="24" spans="2:7" ht="15.75" thickBot="1">
      <c r="B24" s="3"/>
      <c r="C24" s="6"/>
      <c r="D24" s="6"/>
      <c r="E24" s="7"/>
      <c r="F24" s="7" t="str">
        <f>IF(E24=0," ",F23+E24)</f>
        <v xml:space="preserve"> </v>
      </c>
    </row>
    <row r="25" spans="2:7" ht="15.75" thickBot="1">
      <c r="B25" s="15"/>
      <c r="C25" s="12" t="s">
        <v>19</v>
      </c>
      <c r="D25" s="12"/>
      <c r="E25" s="13"/>
      <c r="F25" s="13">
        <f>F19</f>
        <v>0</v>
      </c>
    </row>
    <row r="26" spans="2:7" ht="6.95" customHeight="1"/>
    <row r="27" spans="2:7" ht="15.75" thickBot="1"/>
  </sheetData>
  <mergeCells count="6">
    <mergeCell ref="H9:I11"/>
    <mergeCell ref="C2:F2"/>
    <mergeCell ref="H2:I3"/>
    <mergeCell ref="C3:F3"/>
    <mergeCell ref="C4:F4"/>
    <mergeCell ref="H4:I7"/>
  </mergeCells>
  <conditionalFormatting sqref="H23">
    <cfRule type="cellIs" dxfId="6" priority="1" operator="equal">
      <formula>"DIFERENÇA, FAVOR VERIFICAR"</formula>
    </cfRule>
  </conditionalFormatting>
  <hyperlinks>
    <hyperlink ref="F1" location="SUMARIO!A1" display="SUMARIO" xr:uid="{00000000-0004-0000-2200-000000000000}"/>
  </hyperlinks>
  <pageMargins left="0.51181102362204722" right="0.51181102362204722" top="0.78740157480314965" bottom="0.78740157480314965" header="0.31496062992125984" footer="0.31496062992125984"/>
  <pageSetup paperSize="9" scale="72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B1:I26"/>
  <sheetViews>
    <sheetView showGridLines="0" workbookViewId="0">
      <selection activeCell="C5" sqref="C5:E5"/>
    </sheetView>
  </sheetViews>
  <sheetFormatPr defaultRowHeight="15"/>
  <cols>
    <col min="1" max="1" width="3.6640625" customWidth="1"/>
    <col min="2" max="2" width="14.109375" bestFit="1" customWidth="1"/>
    <col min="3" max="3" width="67.6640625" bestFit="1" customWidth="1"/>
    <col min="4" max="6" width="11.33203125" customWidth="1"/>
    <col min="7" max="7" width="23.5546875" bestFit="1" customWidth="1"/>
    <col min="8" max="8" width="6.77734375" customWidth="1"/>
    <col min="9" max="9" width="9.33203125" bestFit="1" customWidth="1"/>
  </cols>
  <sheetData>
    <row r="1" spans="2:9">
      <c r="F1" t="s">
        <v>9</v>
      </c>
    </row>
    <row r="2" spans="2:9">
      <c r="B2" t="s">
        <v>10</v>
      </c>
      <c r="C2" s="186" t="s">
        <v>32</v>
      </c>
      <c r="D2" s="185"/>
      <c r="E2" s="185"/>
      <c r="F2" s="185"/>
      <c r="H2" s="185"/>
      <c r="I2" s="185"/>
    </row>
    <row r="3" spans="2:9">
      <c r="B3" t="s">
        <v>12</v>
      </c>
      <c r="C3" s="187">
        <v>211060001</v>
      </c>
      <c r="D3" s="187"/>
      <c r="E3" s="187"/>
      <c r="F3" s="187"/>
      <c r="H3" s="185"/>
      <c r="I3" s="185"/>
    </row>
    <row r="4" spans="2:9">
      <c r="B4" t="s">
        <v>13</v>
      </c>
      <c r="C4" s="185" t="s">
        <v>55</v>
      </c>
      <c r="D4" s="185"/>
      <c r="E4" s="185"/>
      <c r="F4" s="185"/>
      <c r="H4" s="185"/>
      <c r="I4" s="185"/>
    </row>
    <row r="5" spans="2:9">
      <c r="B5" t="s">
        <v>14</v>
      </c>
      <c r="C5" s="183">
        <v>44196</v>
      </c>
      <c r="D5" s="183"/>
      <c r="E5" s="183"/>
      <c r="F5" s="87"/>
      <c r="H5" s="185"/>
      <c r="I5" s="185"/>
    </row>
    <row r="6" spans="2:9">
      <c r="H6" s="185"/>
      <c r="I6" s="185"/>
    </row>
    <row r="7" spans="2:9" ht="15.75" thickBot="1">
      <c r="H7" s="185"/>
      <c r="I7" s="185"/>
    </row>
    <row r="8" spans="2:9" ht="15.75" thickBot="1">
      <c r="B8" s="8" t="s">
        <v>15</v>
      </c>
      <c r="C8" s="8" t="s">
        <v>16</v>
      </c>
      <c r="D8" s="8" t="s">
        <v>5</v>
      </c>
      <c r="E8" s="9" t="s">
        <v>6</v>
      </c>
      <c r="F8" s="9" t="s">
        <v>18</v>
      </c>
    </row>
    <row r="9" spans="2:9">
      <c r="B9" s="10">
        <v>43830</v>
      </c>
      <c r="C9" s="5"/>
      <c r="D9" s="11"/>
      <c r="E9" s="11"/>
      <c r="F9" s="11">
        <f>D9+E9</f>
        <v>0</v>
      </c>
      <c r="H9" s="185"/>
      <c r="I9" s="185"/>
    </row>
    <row r="10" spans="2:9">
      <c r="B10" s="3"/>
      <c r="C10" s="6"/>
      <c r="D10" s="7"/>
      <c r="E10" s="7"/>
      <c r="F10" s="7">
        <f>F9+D10+E10</f>
        <v>0</v>
      </c>
      <c r="H10" s="185"/>
      <c r="I10" s="185"/>
    </row>
    <row r="11" spans="2:9">
      <c r="B11" s="3"/>
      <c r="C11" s="6"/>
      <c r="D11" s="7"/>
      <c r="E11" s="7"/>
      <c r="F11" s="7">
        <f t="shared" ref="F11:F19" si="0">F10+D11+E11</f>
        <v>0</v>
      </c>
      <c r="H11" s="185"/>
      <c r="I11" s="185"/>
    </row>
    <row r="12" spans="2:9">
      <c r="B12" s="3"/>
      <c r="C12" s="6"/>
      <c r="D12" s="7"/>
      <c r="E12" s="7"/>
      <c r="F12" s="7">
        <f t="shared" si="0"/>
        <v>0</v>
      </c>
      <c r="H12" s="185"/>
      <c r="I12" s="1"/>
    </row>
    <row r="13" spans="2:9">
      <c r="B13" s="3"/>
      <c r="C13" s="6"/>
      <c r="D13" s="7"/>
      <c r="E13" s="7"/>
      <c r="F13" s="7">
        <f t="shared" si="0"/>
        <v>0</v>
      </c>
      <c r="H13" s="185"/>
      <c r="I13" s="1"/>
    </row>
    <row r="14" spans="2:9">
      <c r="B14" s="3"/>
      <c r="C14" s="6"/>
      <c r="D14" s="7"/>
      <c r="E14" s="7"/>
      <c r="F14" s="7">
        <f t="shared" si="0"/>
        <v>0</v>
      </c>
      <c r="H14" s="185"/>
      <c r="I14" s="1"/>
    </row>
    <row r="15" spans="2:9">
      <c r="B15" s="3"/>
      <c r="C15" s="6"/>
      <c r="D15" s="7"/>
      <c r="E15" s="7"/>
      <c r="F15" s="7">
        <f t="shared" si="0"/>
        <v>0</v>
      </c>
      <c r="I15" s="1"/>
    </row>
    <row r="16" spans="2:9">
      <c r="B16" s="3"/>
      <c r="C16" s="6"/>
      <c r="D16" s="7"/>
      <c r="E16" s="7"/>
      <c r="F16" s="7">
        <f t="shared" si="0"/>
        <v>0</v>
      </c>
      <c r="I16" s="1"/>
    </row>
    <row r="17" spans="2:9">
      <c r="B17" s="3"/>
      <c r="C17" s="6"/>
      <c r="D17" s="7"/>
      <c r="E17" s="7"/>
      <c r="F17" s="7">
        <f t="shared" si="0"/>
        <v>0</v>
      </c>
      <c r="I17" s="1"/>
    </row>
    <row r="18" spans="2:9">
      <c r="B18" s="3"/>
      <c r="C18" s="6"/>
      <c r="D18" s="7"/>
      <c r="E18" s="7"/>
      <c r="F18" s="7">
        <f t="shared" si="0"/>
        <v>0</v>
      </c>
    </row>
    <row r="19" spans="2:9">
      <c r="B19" s="3"/>
      <c r="C19" s="6"/>
      <c r="D19" s="7"/>
      <c r="E19" s="7"/>
      <c r="F19" s="7">
        <f t="shared" si="0"/>
        <v>0</v>
      </c>
      <c r="I19" s="1"/>
    </row>
    <row r="20" spans="2:9">
      <c r="B20" s="3"/>
      <c r="C20" s="6"/>
      <c r="D20" s="7"/>
      <c r="E20" s="7"/>
      <c r="F20" s="7"/>
    </row>
    <row r="21" spans="2:9">
      <c r="B21" s="3"/>
      <c r="C21" s="6"/>
      <c r="D21" s="7"/>
      <c r="E21" s="7"/>
      <c r="F21" s="7"/>
    </row>
    <row r="22" spans="2:9">
      <c r="B22" s="3"/>
      <c r="C22" s="6"/>
      <c r="D22" s="7"/>
      <c r="E22" s="7"/>
      <c r="F22" s="7"/>
    </row>
    <row r="23" spans="2:9">
      <c r="B23" s="3"/>
      <c r="C23" s="6"/>
      <c r="D23" s="7"/>
      <c r="E23" s="7"/>
      <c r="F23" s="7" t="str">
        <f>IF(D23=0," ",#REF!+D23)</f>
        <v xml:space="preserve"> </v>
      </c>
    </row>
    <row r="24" spans="2:9">
      <c r="B24" s="3"/>
      <c r="C24" s="6"/>
      <c r="D24" s="7"/>
      <c r="E24" s="7"/>
      <c r="F24" s="7" t="str">
        <f>IF(D24=0," ",#REF!+D24)</f>
        <v xml:space="preserve"> </v>
      </c>
    </row>
    <row r="25" spans="2:9" ht="15.75" thickBot="1">
      <c r="B25" s="3"/>
      <c r="C25" s="6"/>
      <c r="D25" s="7"/>
      <c r="E25" s="7"/>
      <c r="F25" s="7" t="str">
        <f>IF(D25=0," ",F24+D25)</f>
        <v xml:space="preserve"> </v>
      </c>
    </row>
    <row r="26" spans="2:9" ht="15.75" thickBot="1">
      <c r="B26" s="15"/>
      <c r="C26" s="12" t="s">
        <v>19</v>
      </c>
      <c r="D26" s="13"/>
      <c r="E26" s="13"/>
      <c r="F26" s="13">
        <f>F19</f>
        <v>0</v>
      </c>
    </row>
  </sheetData>
  <mergeCells count="7">
    <mergeCell ref="H12:H14"/>
    <mergeCell ref="H9:I11"/>
    <mergeCell ref="C2:F2"/>
    <mergeCell ref="H2:I3"/>
    <mergeCell ref="C3:F3"/>
    <mergeCell ref="C4:F4"/>
    <mergeCell ref="H4:I7"/>
  </mergeCells>
  <conditionalFormatting sqref="H24">
    <cfRule type="cellIs" dxfId="5" priority="1" operator="equal">
      <formula>"DIFERENÇA, FAVOR VERIFICAR"</formula>
    </cfRule>
  </conditionalFormatting>
  <hyperlinks>
    <hyperlink ref="F1" location="SUMARIO!A1" display="SUMARIO" xr:uid="{00000000-0004-0000-2300-000000000000}"/>
  </hyperlinks>
  <pageMargins left="0.511811024" right="0.511811024" top="0.78740157499999996" bottom="0.78740157499999996" header="0.31496062000000002" footer="0.31496062000000002"/>
  <pageSetup paperSize="9" scale="48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B1:H20"/>
  <sheetViews>
    <sheetView showGridLines="0" workbookViewId="0">
      <selection activeCell="C5" sqref="C5"/>
    </sheetView>
  </sheetViews>
  <sheetFormatPr defaultRowHeight="15"/>
  <cols>
    <col min="1" max="1" width="3.6640625" customWidth="1"/>
    <col min="2" max="2" width="14.44140625" bestFit="1" customWidth="1"/>
    <col min="3" max="3" width="56.77734375" customWidth="1"/>
    <col min="4" max="5" width="11.33203125" customWidth="1"/>
    <col min="6" max="6" width="23.5546875" bestFit="1" customWidth="1"/>
    <col min="7" max="8" width="6.77734375" customWidth="1"/>
  </cols>
  <sheetData>
    <row r="1" spans="2:8">
      <c r="E1" t="s">
        <v>9</v>
      </c>
    </row>
    <row r="2" spans="2:8">
      <c r="B2" t="s">
        <v>10</v>
      </c>
      <c r="C2" s="186" t="s">
        <v>32</v>
      </c>
      <c r="D2" s="185"/>
      <c r="E2" s="185"/>
      <c r="G2" s="185"/>
      <c r="H2" s="185"/>
    </row>
    <row r="3" spans="2:8">
      <c r="B3" t="s">
        <v>12</v>
      </c>
      <c r="C3" s="187">
        <v>211060002</v>
      </c>
      <c r="D3" s="187"/>
      <c r="E3" s="187"/>
      <c r="G3" s="185"/>
      <c r="H3" s="185"/>
    </row>
    <row r="4" spans="2:8">
      <c r="B4" t="s">
        <v>13</v>
      </c>
      <c r="C4" s="185" t="s">
        <v>56</v>
      </c>
      <c r="D4" s="185"/>
      <c r="E4" s="185"/>
      <c r="G4" s="185"/>
      <c r="H4" s="185"/>
    </row>
    <row r="5" spans="2:8">
      <c r="B5" t="s">
        <v>14</v>
      </c>
      <c r="C5" s="183">
        <v>44196</v>
      </c>
      <c r="D5" s="183"/>
      <c r="E5" s="183"/>
      <c r="F5" s="87"/>
      <c r="G5" s="185"/>
      <c r="H5" s="185"/>
    </row>
    <row r="6" spans="2:8">
      <c r="G6" s="185"/>
      <c r="H6" s="185"/>
    </row>
    <row r="7" spans="2:8" ht="15.75" thickBot="1">
      <c r="G7" s="185"/>
      <c r="H7" s="185"/>
    </row>
    <row r="8" spans="2:8" ht="15.75" thickBot="1">
      <c r="B8" s="8" t="s">
        <v>15</v>
      </c>
      <c r="C8" s="8" t="s">
        <v>16</v>
      </c>
      <c r="D8" s="8" t="s">
        <v>17</v>
      </c>
      <c r="E8" s="9" t="s">
        <v>18</v>
      </c>
    </row>
    <row r="9" spans="2:8">
      <c r="B9" s="10">
        <v>43830</v>
      </c>
      <c r="C9" s="5" t="s">
        <v>23</v>
      </c>
      <c r="D9" s="11"/>
      <c r="E9" s="11">
        <f>+D9</f>
        <v>0</v>
      </c>
      <c r="G9" s="185"/>
      <c r="H9" s="185"/>
    </row>
    <row r="10" spans="2:8">
      <c r="B10" s="3"/>
      <c r="C10" s="6"/>
      <c r="D10" s="7"/>
      <c r="E10" s="7">
        <f>E9+D10</f>
        <v>0</v>
      </c>
      <c r="G10" s="185"/>
      <c r="H10" s="185"/>
    </row>
    <row r="11" spans="2:8">
      <c r="B11" s="3"/>
      <c r="C11" s="6"/>
      <c r="D11" s="7"/>
      <c r="E11" s="7">
        <f>E10+D11</f>
        <v>0</v>
      </c>
      <c r="G11" s="185"/>
      <c r="H11" s="185"/>
    </row>
    <row r="12" spans="2:8">
      <c r="B12" s="3"/>
      <c r="C12" s="6"/>
      <c r="D12" s="7"/>
      <c r="E12" s="7"/>
      <c r="G12" s="185"/>
      <c r="H12" s="185"/>
    </row>
    <row r="13" spans="2:8">
      <c r="B13" s="3"/>
      <c r="C13" s="6"/>
      <c r="D13" s="7"/>
      <c r="E13" s="7"/>
    </row>
    <row r="14" spans="2:8">
      <c r="B14" s="3"/>
      <c r="C14" s="6"/>
      <c r="D14" s="7"/>
      <c r="E14" s="7"/>
    </row>
    <row r="15" spans="2:8">
      <c r="B15" s="3"/>
      <c r="C15" s="6"/>
      <c r="D15" s="7"/>
      <c r="E15" s="7"/>
    </row>
    <row r="16" spans="2:8">
      <c r="B16" s="3"/>
      <c r="C16" s="6"/>
      <c r="D16" s="7"/>
      <c r="E16" s="7"/>
    </row>
    <row r="17" spans="2:5">
      <c r="B17" s="3"/>
      <c r="C17" s="6"/>
      <c r="D17" s="7"/>
      <c r="E17" s="7" t="str">
        <f>IF(D17=0," ",#REF!+D17)</f>
        <v xml:space="preserve"> </v>
      </c>
    </row>
    <row r="18" spans="2:5">
      <c r="B18" s="3"/>
      <c r="C18" s="6"/>
      <c r="D18" s="7"/>
      <c r="E18" s="7" t="str">
        <f>IF(D18=0," ",#REF!+D18)</f>
        <v xml:space="preserve"> </v>
      </c>
    </row>
    <row r="19" spans="2:5" ht="15.75" thickBot="1">
      <c r="B19" s="3"/>
      <c r="C19" s="6"/>
      <c r="D19" s="7"/>
      <c r="E19" s="7" t="str">
        <f>IF(D19=0," ",E18+D19)</f>
        <v xml:space="preserve"> </v>
      </c>
    </row>
    <row r="20" spans="2:5" ht="15.75" thickBot="1">
      <c r="B20" s="15"/>
      <c r="C20" s="12" t="s">
        <v>19</v>
      </c>
      <c r="D20" s="13"/>
      <c r="E20" s="13">
        <f>ROUND(SUM(D9:D14),2)</f>
        <v>0</v>
      </c>
    </row>
  </sheetData>
  <mergeCells count="6">
    <mergeCell ref="G9:H12"/>
    <mergeCell ref="C2:E2"/>
    <mergeCell ref="G2:H3"/>
    <mergeCell ref="C3:E3"/>
    <mergeCell ref="C4:E4"/>
    <mergeCell ref="G4:H7"/>
  </mergeCells>
  <conditionalFormatting sqref="G18">
    <cfRule type="cellIs" dxfId="4" priority="1" operator="equal">
      <formula>"DIFERENÇA, FAVOR VERIFICAR"</formula>
    </cfRule>
  </conditionalFormatting>
  <hyperlinks>
    <hyperlink ref="E1" location="SUMARIO!A1" display="SUMARIO" xr:uid="{00000000-0004-0000-2400-000000000000}"/>
  </hyperlink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B1:I20"/>
  <sheetViews>
    <sheetView showGridLines="0" workbookViewId="0">
      <selection activeCell="C5" sqref="C5:E5"/>
    </sheetView>
  </sheetViews>
  <sheetFormatPr defaultRowHeight="15"/>
  <cols>
    <col min="1" max="1" width="3.6640625" customWidth="1"/>
    <col min="2" max="2" width="14.44140625" bestFit="1" customWidth="1"/>
    <col min="3" max="3" width="56.77734375" customWidth="1"/>
    <col min="4" max="4" width="11.33203125" style="132" customWidth="1"/>
    <col min="5" max="6" width="11.33203125" customWidth="1"/>
    <col min="7" max="7" width="25.44140625" bestFit="1" customWidth="1"/>
    <col min="8" max="9" width="6.77734375" customWidth="1"/>
  </cols>
  <sheetData>
    <row r="1" spans="2:9">
      <c r="F1" t="s">
        <v>9</v>
      </c>
    </row>
    <row r="2" spans="2:9">
      <c r="B2" t="s">
        <v>10</v>
      </c>
      <c r="C2" s="186" t="s">
        <v>32</v>
      </c>
      <c r="D2" s="186"/>
      <c r="E2" s="185"/>
      <c r="F2" s="185"/>
      <c r="H2" s="185"/>
      <c r="I2" s="185"/>
    </row>
    <row r="3" spans="2:9">
      <c r="B3" t="s">
        <v>12</v>
      </c>
      <c r="C3" s="187">
        <v>211060003</v>
      </c>
      <c r="D3" s="187"/>
      <c r="E3" s="187"/>
      <c r="F3" s="187"/>
      <c r="H3" s="185"/>
      <c r="I3" s="185"/>
    </row>
    <row r="4" spans="2:9">
      <c r="B4" t="s">
        <v>13</v>
      </c>
      <c r="C4" s="185" t="s">
        <v>57</v>
      </c>
      <c r="D4" s="185"/>
      <c r="E4" s="185"/>
      <c r="F4" s="185"/>
      <c r="H4" s="185"/>
      <c r="I4" s="185"/>
    </row>
    <row r="5" spans="2:9">
      <c r="B5" t="s">
        <v>14</v>
      </c>
      <c r="C5" s="183">
        <v>44196</v>
      </c>
      <c r="D5" s="183"/>
      <c r="E5" s="183"/>
      <c r="F5" s="87"/>
      <c r="G5" s="87"/>
      <c r="H5" s="185"/>
      <c r="I5" s="185"/>
    </row>
    <row r="6" spans="2:9">
      <c r="H6" s="185"/>
      <c r="I6" s="185"/>
    </row>
    <row r="7" spans="2:9" ht="15.75" thickBot="1">
      <c r="H7" s="185"/>
      <c r="I7" s="185"/>
    </row>
    <row r="8" spans="2:9" ht="15.75" thickBot="1">
      <c r="B8" s="8" t="s">
        <v>15</v>
      </c>
      <c r="C8" s="8" t="s">
        <v>16</v>
      </c>
      <c r="D8" s="8" t="s">
        <v>65</v>
      </c>
      <c r="E8" s="8" t="s">
        <v>70</v>
      </c>
      <c r="F8" s="9" t="s">
        <v>18</v>
      </c>
    </row>
    <row r="9" spans="2:9">
      <c r="B9" s="3">
        <v>43830</v>
      </c>
      <c r="C9" s="6" t="s">
        <v>23</v>
      </c>
      <c r="D9" s="7"/>
      <c r="E9" s="7"/>
      <c r="F9" s="137">
        <v>-14279.05</v>
      </c>
      <c r="H9" s="185"/>
      <c r="I9" s="185"/>
    </row>
    <row r="10" spans="2:9">
      <c r="B10" s="3">
        <v>43833</v>
      </c>
      <c r="C10" s="6" t="s">
        <v>216</v>
      </c>
      <c r="D10" s="7">
        <v>5216.59</v>
      </c>
      <c r="E10" s="7"/>
      <c r="F10" s="7">
        <f>F9+D10+E10</f>
        <v>-9062.4599999999991</v>
      </c>
      <c r="H10" s="185"/>
      <c r="I10" s="185"/>
    </row>
    <row r="11" spans="2:9">
      <c r="B11" s="3">
        <v>43833</v>
      </c>
      <c r="C11" s="6" t="s">
        <v>217</v>
      </c>
      <c r="D11" s="7">
        <v>9062.4599999999991</v>
      </c>
      <c r="E11" s="7"/>
      <c r="F11" s="7">
        <f t="shared" ref="F11:F12" si="0">F10+D11+E11</f>
        <v>0</v>
      </c>
      <c r="H11" s="185"/>
      <c r="I11" s="185"/>
    </row>
    <row r="12" spans="2:9">
      <c r="B12" s="3"/>
      <c r="C12" s="6"/>
      <c r="D12" s="7"/>
      <c r="E12" s="7"/>
      <c r="F12" s="7">
        <f t="shared" si="0"/>
        <v>0</v>
      </c>
      <c r="H12" s="185"/>
      <c r="I12" s="185"/>
    </row>
    <row r="13" spans="2:9">
      <c r="B13" s="3"/>
      <c r="C13" s="6"/>
      <c r="D13" s="7"/>
      <c r="E13" s="7"/>
      <c r="F13" s="7"/>
    </row>
    <row r="14" spans="2:9">
      <c r="B14" s="3"/>
      <c r="C14" s="6"/>
      <c r="D14" s="7"/>
      <c r="E14" s="7"/>
      <c r="F14" s="7"/>
    </row>
    <row r="15" spans="2:9">
      <c r="B15" s="3"/>
      <c r="C15" s="6"/>
      <c r="D15" s="7"/>
      <c r="E15" s="7"/>
      <c r="F15" s="7"/>
    </row>
    <row r="16" spans="2:9">
      <c r="B16" s="3"/>
      <c r="C16" s="6"/>
      <c r="D16" s="7"/>
      <c r="E16" s="7"/>
      <c r="F16" s="7"/>
    </row>
    <row r="17" spans="2:6">
      <c r="B17" s="3"/>
      <c r="C17" s="6"/>
      <c r="D17" s="7"/>
      <c r="E17" s="7"/>
      <c r="F17" s="7" t="str">
        <f>IF(E17=0," ",#REF!+E17)</f>
        <v xml:space="preserve"> </v>
      </c>
    </row>
    <row r="18" spans="2:6">
      <c r="B18" s="3"/>
      <c r="C18" s="6"/>
      <c r="D18" s="7"/>
      <c r="E18" s="7"/>
      <c r="F18" s="7" t="str">
        <f>IF(E18=0," ",#REF!+E18)</f>
        <v xml:space="preserve"> </v>
      </c>
    </row>
    <row r="19" spans="2:6" ht="15.75" thickBot="1">
      <c r="B19" s="3"/>
      <c r="C19" s="6"/>
      <c r="D19" s="7"/>
      <c r="E19" s="7"/>
      <c r="F19" s="7" t="str">
        <f>IF(E19=0," ",F18+E19)</f>
        <v xml:space="preserve"> </v>
      </c>
    </row>
    <row r="20" spans="2:6" ht="15.75" thickBot="1">
      <c r="B20" s="15"/>
      <c r="C20" s="12" t="s">
        <v>19</v>
      </c>
      <c r="D20" s="13"/>
      <c r="E20" s="13"/>
      <c r="F20" s="13">
        <f>ROUND(SUM(E9:E14),2)</f>
        <v>0</v>
      </c>
    </row>
  </sheetData>
  <mergeCells count="6">
    <mergeCell ref="H9:I12"/>
    <mergeCell ref="C2:F2"/>
    <mergeCell ref="H2:I3"/>
    <mergeCell ref="C3:F3"/>
    <mergeCell ref="C4:F4"/>
    <mergeCell ref="H4:I7"/>
  </mergeCells>
  <conditionalFormatting sqref="H18">
    <cfRule type="cellIs" dxfId="3" priority="1" operator="equal">
      <formula>"DIFERENÇA, FAVOR VERIFICAR"</formula>
    </cfRule>
  </conditionalFormatting>
  <hyperlinks>
    <hyperlink ref="F1" location="SUMARIO!A1" display="SUMARIO" xr:uid="{00000000-0004-0000-2500-000000000000}"/>
  </hyperlink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B1:L74"/>
  <sheetViews>
    <sheetView showGridLines="0" topLeftCell="A33" workbookViewId="0">
      <selection activeCell="C36" sqref="C36"/>
    </sheetView>
  </sheetViews>
  <sheetFormatPr defaultRowHeight="15"/>
  <cols>
    <col min="1" max="1" width="3.6640625" style="117" customWidth="1"/>
    <col min="2" max="2" width="14.109375" style="81" bestFit="1" customWidth="1"/>
    <col min="3" max="3" width="43.5546875" style="117" bestFit="1" customWidth="1"/>
    <col min="4" max="4" width="12.88671875" style="117" customWidth="1"/>
    <col min="5" max="5" width="11.33203125" style="117" customWidth="1"/>
    <col min="6" max="6" width="12.33203125" style="117" bestFit="1" customWidth="1"/>
    <col min="7" max="7" width="23.5546875" style="117" bestFit="1" customWidth="1"/>
    <col min="8" max="8" width="8.88671875" style="117"/>
    <col min="9" max="9" width="43.5546875" style="117" bestFit="1" customWidth="1"/>
    <col min="10" max="16384" width="8.88671875" style="117"/>
  </cols>
  <sheetData>
    <row r="1" spans="2:12">
      <c r="F1" s="117" t="s">
        <v>9</v>
      </c>
    </row>
    <row r="2" spans="2:12">
      <c r="B2" s="81" t="s">
        <v>10</v>
      </c>
      <c r="C2" s="186" t="s">
        <v>32</v>
      </c>
      <c r="D2" s="186"/>
      <c r="E2" s="185"/>
      <c r="F2" s="185"/>
    </row>
    <row r="3" spans="2:12">
      <c r="B3" s="81" t="s">
        <v>12</v>
      </c>
      <c r="C3" s="187">
        <v>211070001</v>
      </c>
      <c r="D3" s="187"/>
      <c r="E3" s="187"/>
      <c r="F3" s="187"/>
    </row>
    <row r="4" spans="2:12">
      <c r="B4" s="81" t="s">
        <v>13</v>
      </c>
      <c r="C4" s="185" t="s">
        <v>80</v>
      </c>
      <c r="D4" s="185"/>
      <c r="E4" s="185"/>
      <c r="F4" s="185"/>
    </row>
    <row r="5" spans="2:12">
      <c r="B5" s="81" t="s">
        <v>14</v>
      </c>
      <c r="C5" s="183">
        <v>44196</v>
      </c>
      <c r="D5" s="183"/>
      <c r="E5" s="183"/>
      <c r="F5" s="87"/>
      <c r="G5" s="87"/>
    </row>
    <row r="7" spans="2:12" ht="15.75" thickBot="1"/>
    <row r="8" spans="2:12" ht="15.75" thickBot="1">
      <c r="B8" s="9" t="s">
        <v>15</v>
      </c>
      <c r="C8" s="8" t="s">
        <v>16</v>
      </c>
      <c r="D8" s="9" t="s">
        <v>76</v>
      </c>
      <c r="E8" s="9" t="s">
        <v>70</v>
      </c>
      <c r="F8" s="9" t="s">
        <v>18</v>
      </c>
      <c r="H8" s="9" t="s">
        <v>15</v>
      </c>
      <c r="I8" s="8" t="s">
        <v>16</v>
      </c>
      <c r="J8" s="9" t="s">
        <v>76</v>
      </c>
      <c r="K8" s="9" t="s">
        <v>70</v>
      </c>
      <c r="L8" s="9" t="s">
        <v>18</v>
      </c>
    </row>
    <row r="9" spans="2:12" s="131" customFormat="1">
      <c r="B9" s="109">
        <v>43861</v>
      </c>
      <c r="C9" s="119" t="s">
        <v>23</v>
      </c>
      <c r="D9" s="110"/>
      <c r="E9" s="79"/>
      <c r="F9" s="79">
        <v>0</v>
      </c>
      <c r="G9" s="1"/>
      <c r="H9" s="109">
        <v>43831</v>
      </c>
      <c r="I9" s="119" t="s">
        <v>23</v>
      </c>
      <c r="J9" s="110"/>
      <c r="K9" s="79"/>
      <c r="L9" s="79">
        <v>-72190.539999999994</v>
      </c>
    </row>
    <row r="10" spans="2:12">
      <c r="B10" s="109">
        <v>44145</v>
      </c>
      <c r="C10" s="119" t="s">
        <v>112</v>
      </c>
      <c r="D10" s="177"/>
      <c r="E10" s="79">
        <v>-1310.5</v>
      </c>
      <c r="F10" s="79">
        <f t="shared" ref="F10:F41" si="0">F9+D10+E10</f>
        <v>-1310.5</v>
      </c>
      <c r="H10" s="109">
        <v>43861</v>
      </c>
      <c r="I10" s="119" t="s">
        <v>125</v>
      </c>
      <c r="J10" s="80">
        <v>1310.5</v>
      </c>
      <c r="K10" s="79"/>
      <c r="L10" s="79">
        <f t="shared" ref="L10:L71" si="1">L9+J10+K10</f>
        <v>-70880.039999999994</v>
      </c>
    </row>
    <row r="11" spans="2:12">
      <c r="B11" s="109">
        <v>44151</v>
      </c>
      <c r="C11" s="119" t="s">
        <v>108</v>
      </c>
      <c r="D11" s="177"/>
      <c r="E11" s="80">
        <v>-1310.5</v>
      </c>
      <c r="F11" s="79">
        <f t="shared" si="0"/>
        <v>-2621</v>
      </c>
      <c r="H11" s="109">
        <v>43861</v>
      </c>
      <c r="I11" s="119" t="s">
        <v>127</v>
      </c>
      <c r="J11" s="80">
        <v>1207.5</v>
      </c>
      <c r="K11" s="80"/>
      <c r="L11" s="79">
        <f t="shared" si="1"/>
        <v>-69672.539999999994</v>
      </c>
    </row>
    <row r="12" spans="2:12">
      <c r="B12" s="109">
        <v>44152</v>
      </c>
      <c r="C12" s="119" t="s">
        <v>124</v>
      </c>
      <c r="D12" s="177"/>
      <c r="E12" s="80">
        <v>-1207.5</v>
      </c>
      <c r="F12" s="79">
        <f t="shared" si="0"/>
        <v>-3828.5</v>
      </c>
      <c r="H12" s="109">
        <v>43861</v>
      </c>
      <c r="I12" s="119" t="s">
        <v>119</v>
      </c>
      <c r="J12" s="80">
        <v>1207.5</v>
      </c>
      <c r="K12" s="80"/>
      <c r="L12" s="79">
        <f t="shared" si="1"/>
        <v>-68465.039999999994</v>
      </c>
    </row>
    <row r="13" spans="2:12">
      <c r="B13" s="109">
        <v>44152</v>
      </c>
      <c r="C13" s="119" t="s">
        <v>124</v>
      </c>
      <c r="D13" s="177"/>
      <c r="E13" s="80">
        <v>-1310.5</v>
      </c>
      <c r="F13" s="79">
        <f t="shared" si="0"/>
        <v>-5139</v>
      </c>
      <c r="H13" s="109">
        <v>43861</v>
      </c>
      <c r="I13" s="119" t="s">
        <v>134</v>
      </c>
      <c r="J13" s="80">
        <v>1310.5</v>
      </c>
      <c r="K13" s="80"/>
      <c r="L13" s="79">
        <f t="shared" si="1"/>
        <v>-67154.539999999994</v>
      </c>
    </row>
    <row r="14" spans="2:12">
      <c r="B14" s="109">
        <v>44152</v>
      </c>
      <c r="C14" s="119" t="s">
        <v>122</v>
      </c>
      <c r="D14" s="177"/>
      <c r="E14" s="80">
        <v>-1310.5</v>
      </c>
      <c r="F14" s="79">
        <f t="shared" si="0"/>
        <v>-6449.5</v>
      </c>
      <c r="H14" s="109">
        <v>43861</v>
      </c>
      <c r="I14" s="119" t="s">
        <v>121</v>
      </c>
      <c r="J14" s="80">
        <v>1310.5</v>
      </c>
      <c r="K14" s="80"/>
      <c r="L14" s="79">
        <f t="shared" si="1"/>
        <v>-65844.039999999994</v>
      </c>
    </row>
    <row r="15" spans="2:12">
      <c r="B15" s="109">
        <v>44153</v>
      </c>
      <c r="C15" s="119" t="s">
        <v>393</v>
      </c>
      <c r="D15" s="177"/>
      <c r="E15" s="80">
        <v>-1310.5</v>
      </c>
      <c r="F15" s="79">
        <f t="shared" si="0"/>
        <v>-7760</v>
      </c>
      <c r="H15" s="109">
        <v>43861</v>
      </c>
      <c r="I15" s="119" t="s">
        <v>114</v>
      </c>
      <c r="J15" s="80">
        <v>1207.5</v>
      </c>
      <c r="K15" s="80"/>
      <c r="L15" s="79">
        <f t="shared" si="1"/>
        <v>-64636.539999999994</v>
      </c>
    </row>
    <row r="16" spans="2:12">
      <c r="B16" s="109">
        <v>44155</v>
      </c>
      <c r="C16" s="120" t="s">
        <v>138</v>
      </c>
      <c r="D16" s="177"/>
      <c r="E16" s="80">
        <v>-1310.5</v>
      </c>
      <c r="F16" s="79">
        <f t="shared" si="0"/>
        <v>-9070.5</v>
      </c>
      <c r="H16" s="109">
        <v>43861</v>
      </c>
      <c r="I16" s="120" t="s">
        <v>143</v>
      </c>
      <c r="J16" s="80">
        <v>1310.5</v>
      </c>
      <c r="K16" s="80"/>
      <c r="L16" s="79">
        <f t="shared" si="1"/>
        <v>-63326.039999999994</v>
      </c>
    </row>
    <row r="17" spans="2:12">
      <c r="B17" s="109">
        <v>44155</v>
      </c>
      <c r="C17" s="120" t="s">
        <v>138</v>
      </c>
      <c r="D17" s="177"/>
      <c r="E17" s="80">
        <v>-1310.5</v>
      </c>
      <c r="F17" s="79">
        <f t="shared" si="0"/>
        <v>-10381</v>
      </c>
      <c r="H17" s="109">
        <v>43861</v>
      </c>
      <c r="I17" s="120" t="s">
        <v>142</v>
      </c>
      <c r="J17" s="80">
        <v>1207.5</v>
      </c>
      <c r="K17" s="80"/>
      <c r="L17" s="79">
        <f t="shared" si="1"/>
        <v>-62118.539999999994</v>
      </c>
    </row>
    <row r="18" spans="2:12">
      <c r="B18" s="109">
        <v>44158</v>
      </c>
      <c r="C18" s="120" t="s">
        <v>144</v>
      </c>
      <c r="D18" s="177"/>
      <c r="E18" s="80">
        <v>-1310.5</v>
      </c>
      <c r="F18" s="79">
        <f t="shared" si="0"/>
        <v>-11691.5</v>
      </c>
      <c r="H18" s="109">
        <v>43861</v>
      </c>
      <c r="I18" s="120" t="s">
        <v>167</v>
      </c>
      <c r="J18" s="80">
        <v>1207.5</v>
      </c>
      <c r="K18" s="80"/>
      <c r="L18" s="79">
        <f t="shared" si="1"/>
        <v>-60911.039999999994</v>
      </c>
    </row>
    <row r="19" spans="2:12">
      <c r="B19" s="109">
        <v>44158</v>
      </c>
      <c r="C19" s="120" t="s">
        <v>178</v>
      </c>
      <c r="D19" s="177"/>
      <c r="E19" s="80">
        <v>-1207.5</v>
      </c>
      <c r="F19" s="79">
        <f t="shared" si="0"/>
        <v>-12899</v>
      </c>
      <c r="H19" s="109">
        <v>43861</v>
      </c>
      <c r="I19" s="120" t="s">
        <v>175</v>
      </c>
      <c r="J19" s="138">
        <v>805</v>
      </c>
      <c r="K19" s="80"/>
      <c r="L19" s="79">
        <f t="shared" si="1"/>
        <v>-60106.039999999994</v>
      </c>
    </row>
    <row r="20" spans="2:12">
      <c r="B20" s="109">
        <v>44158</v>
      </c>
      <c r="C20" s="119" t="s">
        <v>109</v>
      </c>
      <c r="D20" s="177"/>
      <c r="E20" s="80">
        <v>-1310.5</v>
      </c>
      <c r="F20" s="79">
        <f t="shared" si="0"/>
        <v>-14209.5</v>
      </c>
      <c r="H20" s="109">
        <v>43861</v>
      </c>
      <c r="I20" s="119" t="s">
        <v>129</v>
      </c>
      <c r="J20" s="80">
        <v>1310.5</v>
      </c>
      <c r="K20" s="80"/>
      <c r="L20" s="79">
        <f t="shared" si="1"/>
        <v>-58795.539999999994</v>
      </c>
    </row>
    <row r="21" spans="2:12">
      <c r="B21" s="109">
        <v>44158</v>
      </c>
      <c r="C21" s="120" t="s">
        <v>394</v>
      </c>
      <c r="D21" s="177"/>
      <c r="E21" s="80">
        <v>-1207.5</v>
      </c>
      <c r="F21" s="79">
        <f t="shared" si="0"/>
        <v>-15417</v>
      </c>
      <c r="H21" s="109">
        <v>43861</v>
      </c>
      <c r="I21" s="120" t="s">
        <v>177</v>
      </c>
      <c r="J21" s="80">
        <v>655.25</v>
      </c>
      <c r="K21" s="80"/>
      <c r="L21" s="79">
        <f t="shared" si="1"/>
        <v>-58140.289999999994</v>
      </c>
    </row>
    <row r="22" spans="2:12">
      <c r="B22" s="109">
        <v>44158</v>
      </c>
      <c r="C22" s="119" t="s">
        <v>395</v>
      </c>
      <c r="D22" s="177"/>
      <c r="E22" s="80">
        <v>-1310.5</v>
      </c>
      <c r="F22" s="79">
        <f t="shared" si="0"/>
        <v>-16727.5</v>
      </c>
      <c r="H22" s="109">
        <v>43861</v>
      </c>
      <c r="I22" s="119" t="s">
        <v>123</v>
      </c>
      <c r="J22" s="80">
        <v>1310.5</v>
      </c>
      <c r="K22" s="80"/>
      <c r="L22" s="79">
        <f t="shared" si="1"/>
        <v>-56829.789999999994</v>
      </c>
    </row>
    <row r="23" spans="2:12">
      <c r="B23" s="109">
        <v>44159</v>
      </c>
      <c r="C23" s="119" t="s">
        <v>113</v>
      </c>
      <c r="D23" s="177"/>
      <c r="E23" s="80">
        <v>-1310.5</v>
      </c>
      <c r="F23" s="79">
        <f t="shared" si="0"/>
        <v>-18038</v>
      </c>
      <c r="H23" s="109">
        <v>43861</v>
      </c>
      <c r="I23" s="119" t="s">
        <v>123</v>
      </c>
      <c r="J23" s="80">
        <v>1310.5</v>
      </c>
      <c r="K23" s="80"/>
      <c r="L23" s="79">
        <f t="shared" si="1"/>
        <v>-55519.289999999994</v>
      </c>
    </row>
    <row r="24" spans="2:12">
      <c r="B24" s="109">
        <v>44159</v>
      </c>
      <c r="C24" s="120" t="s">
        <v>131</v>
      </c>
      <c r="D24" s="177"/>
      <c r="E24" s="80">
        <v>-1310.5</v>
      </c>
      <c r="F24" s="79">
        <f t="shared" si="0"/>
        <v>-19348.5</v>
      </c>
      <c r="H24" s="109">
        <v>43861</v>
      </c>
      <c r="I24" s="120" t="s">
        <v>140</v>
      </c>
      <c r="J24" s="80">
        <v>483</v>
      </c>
      <c r="K24" s="80"/>
      <c r="L24" s="79">
        <f t="shared" si="1"/>
        <v>-55036.289999999994</v>
      </c>
    </row>
    <row r="25" spans="2:12">
      <c r="B25" s="109">
        <v>44159</v>
      </c>
      <c r="C25" s="120" t="s">
        <v>131</v>
      </c>
      <c r="D25" s="177"/>
      <c r="E25" s="80">
        <v>-1310.5</v>
      </c>
      <c r="F25" s="79">
        <f t="shared" si="0"/>
        <v>-20659</v>
      </c>
      <c r="H25" s="109">
        <v>43861</v>
      </c>
      <c r="I25" s="120" t="s">
        <v>140</v>
      </c>
      <c r="J25" s="80">
        <v>524.20000000000005</v>
      </c>
      <c r="K25" s="80"/>
      <c r="L25" s="79">
        <f t="shared" si="1"/>
        <v>-54512.09</v>
      </c>
    </row>
    <row r="26" spans="2:12">
      <c r="B26" s="109">
        <v>44159</v>
      </c>
      <c r="C26" s="120" t="s">
        <v>396</v>
      </c>
      <c r="D26" s="177"/>
      <c r="E26" s="80">
        <v>-1207.5</v>
      </c>
      <c r="F26" s="79">
        <f t="shared" si="0"/>
        <v>-21866.5</v>
      </c>
      <c r="H26" s="109">
        <v>43861</v>
      </c>
      <c r="I26" s="120" t="s">
        <v>140</v>
      </c>
      <c r="J26" s="80">
        <v>524.20000000000005</v>
      </c>
      <c r="K26" s="80"/>
      <c r="L26" s="79">
        <f t="shared" si="1"/>
        <v>-53987.89</v>
      </c>
    </row>
    <row r="27" spans="2:12">
      <c r="B27" s="109">
        <v>44159</v>
      </c>
      <c r="C27" s="120" t="s">
        <v>175</v>
      </c>
      <c r="D27" s="177"/>
      <c r="E27" s="80">
        <v>-1207.5</v>
      </c>
      <c r="F27" s="79">
        <f t="shared" si="0"/>
        <v>-23074</v>
      </c>
      <c r="H27" s="109">
        <v>43861</v>
      </c>
      <c r="I27" s="120" t="s">
        <v>140</v>
      </c>
      <c r="J27" s="138">
        <v>524.20000000000005</v>
      </c>
      <c r="K27" s="80"/>
      <c r="L27" s="79">
        <f t="shared" si="1"/>
        <v>-53463.69</v>
      </c>
    </row>
    <row r="28" spans="2:12">
      <c r="B28" s="109">
        <v>44159</v>
      </c>
      <c r="C28" s="120" t="s">
        <v>397</v>
      </c>
      <c r="D28" s="177"/>
      <c r="E28" s="80">
        <v>-1310.5</v>
      </c>
      <c r="F28" s="79">
        <f t="shared" si="0"/>
        <v>-24384.5</v>
      </c>
      <c r="H28" s="109">
        <v>43861</v>
      </c>
      <c r="I28" s="120" t="s">
        <v>140</v>
      </c>
      <c r="J28" s="138">
        <v>524.20000000000005</v>
      </c>
      <c r="K28" s="80"/>
      <c r="L28" s="79">
        <f t="shared" si="1"/>
        <v>-52939.490000000005</v>
      </c>
    </row>
    <row r="29" spans="2:12">
      <c r="B29" s="109">
        <v>44159</v>
      </c>
      <c r="C29" s="120" t="s">
        <v>398</v>
      </c>
      <c r="D29" s="177"/>
      <c r="E29" s="80">
        <v>-1207.5</v>
      </c>
      <c r="F29" s="79">
        <f t="shared" si="0"/>
        <v>-25592</v>
      </c>
      <c r="H29" s="109">
        <v>43861</v>
      </c>
      <c r="I29" s="120" t="s">
        <v>140</v>
      </c>
      <c r="J29" s="138">
        <v>483</v>
      </c>
      <c r="K29" s="80"/>
      <c r="L29" s="79">
        <f t="shared" si="1"/>
        <v>-52456.490000000005</v>
      </c>
    </row>
    <row r="30" spans="2:12">
      <c r="B30" s="109">
        <v>44159</v>
      </c>
      <c r="C30" s="120" t="s">
        <v>137</v>
      </c>
      <c r="D30" s="177"/>
      <c r="E30" s="80">
        <v>-1207.5</v>
      </c>
      <c r="F30" s="79">
        <f t="shared" si="0"/>
        <v>-26799.5</v>
      </c>
      <c r="H30" s="109">
        <v>43861</v>
      </c>
      <c r="I30" s="120" t="s">
        <v>178</v>
      </c>
      <c r="J30" s="80">
        <v>805</v>
      </c>
      <c r="K30" s="80"/>
      <c r="L30" s="79">
        <f t="shared" si="1"/>
        <v>-51651.490000000005</v>
      </c>
    </row>
    <row r="31" spans="2:12">
      <c r="B31" s="109">
        <v>44159</v>
      </c>
      <c r="C31" s="119" t="s">
        <v>136</v>
      </c>
      <c r="D31" s="177"/>
      <c r="E31" s="80">
        <v>-1310.5</v>
      </c>
      <c r="F31" s="79">
        <f t="shared" si="0"/>
        <v>-28110</v>
      </c>
      <c r="H31" s="109">
        <v>43861</v>
      </c>
      <c r="I31" s="119" t="s">
        <v>116</v>
      </c>
      <c r="J31" s="80">
        <v>1207.5</v>
      </c>
      <c r="K31" s="80"/>
      <c r="L31" s="79">
        <f t="shared" si="1"/>
        <v>-50443.990000000005</v>
      </c>
    </row>
    <row r="32" spans="2:12">
      <c r="B32" s="109">
        <v>44161</v>
      </c>
      <c r="C32" s="120" t="s">
        <v>135</v>
      </c>
      <c r="D32" s="177"/>
      <c r="E32" s="80">
        <v>-1310.5</v>
      </c>
      <c r="F32" s="79">
        <f t="shared" si="0"/>
        <v>-29420.5</v>
      </c>
      <c r="H32" s="109">
        <v>43861</v>
      </c>
      <c r="I32" s="120" t="s">
        <v>116</v>
      </c>
      <c r="J32" s="80">
        <v>805</v>
      </c>
      <c r="K32" s="80"/>
      <c r="L32" s="79">
        <f t="shared" si="1"/>
        <v>-49638.990000000005</v>
      </c>
    </row>
    <row r="33" spans="2:12">
      <c r="B33" s="109">
        <v>44166</v>
      </c>
      <c r="C33" s="119" t="s">
        <v>114</v>
      </c>
      <c r="D33" s="177"/>
      <c r="E33" s="80">
        <v>-1207.5</v>
      </c>
      <c r="F33" s="79">
        <f t="shared" si="0"/>
        <v>-30628</v>
      </c>
      <c r="H33" s="109">
        <v>43861</v>
      </c>
      <c r="I33" s="119" t="s">
        <v>138</v>
      </c>
      <c r="J33" s="80">
        <v>1310.5</v>
      </c>
      <c r="K33" s="80"/>
      <c r="L33" s="79">
        <f t="shared" si="1"/>
        <v>-48328.490000000005</v>
      </c>
    </row>
    <row r="34" spans="2:12">
      <c r="B34" s="109">
        <v>44166</v>
      </c>
      <c r="C34" s="119" t="s">
        <v>405</v>
      </c>
      <c r="D34" s="177"/>
      <c r="E34" s="80">
        <v>-2415</v>
      </c>
      <c r="F34" s="79">
        <f t="shared" si="0"/>
        <v>-33043</v>
      </c>
      <c r="H34" s="109">
        <v>43861</v>
      </c>
      <c r="I34" s="119" t="s">
        <v>138</v>
      </c>
      <c r="J34" s="138">
        <v>1310.5</v>
      </c>
      <c r="K34" s="80"/>
      <c r="L34" s="79">
        <f t="shared" si="1"/>
        <v>-47017.990000000005</v>
      </c>
    </row>
    <row r="35" spans="2:12">
      <c r="B35" s="109">
        <v>44168</v>
      </c>
      <c r="C35" s="121" t="s">
        <v>405</v>
      </c>
      <c r="D35" s="177"/>
      <c r="E35" s="80">
        <v>-695</v>
      </c>
      <c r="F35" s="79">
        <f t="shared" si="0"/>
        <v>-33738</v>
      </c>
      <c r="H35" s="109">
        <v>43861</v>
      </c>
      <c r="I35" s="119" t="s">
        <v>124</v>
      </c>
      <c r="J35" s="80">
        <v>1310.5</v>
      </c>
      <c r="K35" s="80"/>
      <c r="L35" s="79">
        <f t="shared" si="1"/>
        <v>-45707.490000000005</v>
      </c>
    </row>
    <row r="36" spans="2:12">
      <c r="B36" s="109">
        <v>44168</v>
      </c>
      <c r="C36" s="119" t="s">
        <v>406</v>
      </c>
      <c r="D36" s="177"/>
      <c r="E36" s="80">
        <v>-1310.5</v>
      </c>
      <c r="F36" s="79">
        <f t="shared" si="0"/>
        <v>-35048.5</v>
      </c>
      <c r="H36" s="109">
        <v>43861</v>
      </c>
      <c r="I36" s="119" t="s">
        <v>132</v>
      </c>
      <c r="J36" s="80">
        <v>1310.5</v>
      </c>
      <c r="K36" s="80"/>
      <c r="L36" s="79">
        <f t="shared" si="1"/>
        <v>-44396.990000000005</v>
      </c>
    </row>
    <row r="37" spans="2:12">
      <c r="B37" s="109">
        <v>44169</v>
      </c>
      <c r="C37" s="120" t="s">
        <v>405</v>
      </c>
      <c r="D37" s="177"/>
      <c r="E37" s="80">
        <v>-695</v>
      </c>
      <c r="F37" s="79">
        <f t="shared" si="0"/>
        <v>-35743.5</v>
      </c>
      <c r="H37" s="109">
        <v>43861</v>
      </c>
      <c r="I37" s="121" t="s">
        <v>108</v>
      </c>
      <c r="J37" s="138">
        <v>2415</v>
      </c>
      <c r="K37" s="80"/>
      <c r="L37" s="79">
        <f t="shared" si="1"/>
        <v>-41981.990000000005</v>
      </c>
    </row>
    <row r="38" spans="2:12">
      <c r="B38" s="109">
        <v>44173</v>
      </c>
      <c r="C38" s="119" t="s">
        <v>407</v>
      </c>
      <c r="D38" s="177"/>
      <c r="E38" s="80">
        <v>-1310.5</v>
      </c>
      <c r="F38" s="79">
        <f t="shared" si="0"/>
        <v>-37054</v>
      </c>
      <c r="H38" s="109">
        <v>43861</v>
      </c>
      <c r="I38" s="119" t="s">
        <v>126</v>
      </c>
      <c r="J38" s="80">
        <v>1310.5</v>
      </c>
      <c r="K38" s="80"/>
      <c r="L38" s="79">
        <f t="shared" si="1"/>
        <v>-40671.490000000005</v>
      </c>
    </row>
    <row r="39" spans="2:12">
      <c r="B39" s="109">
        <v>44173</v>
      </c>
      <c r="C39" s="120" t="s">
        <v>408</v>
      </c>
      <c r="D39" s="177"/>
      <c r="E39" s="80">
        <v>-1310.5</v>
      </c>
      <c r="F39" s="79">
        <f t="shared" si="0"/>
        <v>-38364.5</v>
      </c>
      <c r="H39" s="109">
        <v>43861</v>
      </c>
      <c r="I39" s="120" t="s">
        <v>126</v>
      </c>
      <c r="J39" s="80">
        <v>2415</v>
      </c>
      <c r="K39" s="80"/>
      <c r="L39" s="79">
        <f t="shared" si="1"/>
        <v>-38256.490000000005</v>
      </c>
    </row>
    <row r="40" spans="2:12">
      <c r="B40" s="109">
        <v>44173</v>
      </c>
      <c r="C40" s="120" t="s">
        <v>407</v>
      </c>
      <c r="D40" s="177"/>
      <c r="E40" s="80">
        <v>-1310.5</v>
      </c>
      <c r="F40" s="79">
        <f t="shared" si="0"/>
        <v>-39675</v>
      </c>
      <c r="H40" s="109">
        <v>43861</v>
      </c>
      <c r="I40" s="119" t="s">
        <v>137</v>
      </c>
      <c r="J40" s="80">
        <v>1207.5</v>
      </c>
      <c r="K40" s="80"/>
      <c r="L40" s="79">
        <f t="shared" si="1"/>
        <v>-37048.990000000005</v>
      </c>
    </row>
    <row r="41" spans="2:12">
      <c r="B41" s="109">
        <v>44181</v>
      </c>
      <c r="C41" s="120" t="s">
        <v>409</v>
      </c>
      <c r="D41" s="177"/>
      <c r="E41" s="80">
        <v>-805</v>
      </c>
      <c r="F41" s="79">
        <f t="shared" si="0"/>
        <v>-40480</v>
      </c>
      <c r="H41" s="109">
        <v>43861</v>
      </c>
      <c r="I41" s="120" t="s">
        <v>172</v>
      </c>
      <c r="J41" s="80">
        <v>1310.5</v>
      </c>
      <c r="K41" s="80"/>
      <c r="L41" s="79">
        <f t="shared" si="1"/>
        <v>-35738.490000000005</v>
      </c>
    </row>
    <row r="42" spans="2:12">
      <c r="B42" s="109">
        <v>44187</v>
      </c>
      <c r="C42" s="119" t="s">
        <v>130</v>
      </c>
      <c r="D42" s="177"/>
      <c r="E42" s="80">
        <v>-1310.5</v>
      </c>
      <c r="F42" s="79">
        <f t="shared" ref="F42:F71" si="2">F41+D42+E42</f>
        <v>-41790.5</v>
      </c>
      <c r="H42" s="109">
        <v>43861</v>
      </c>
      <c r="I42" s="120" t="s">
        <v>179</v>
      </c>
      <c r="J42" s="139">
        <v>891.33</v>
      </c>
      <c r="K42" s="80"/>
      <c r="L42" s="79">
        <f t="shared" si="1"/>
        <v>-34847.160000000003</v>
      </c>
    </row>
    <row r="43" spans="2:12">
      <c r="B43" s="109"/>
      <c r="C43" s="119"/>
      <c r="D43" s="177"/>
      <c r="E43" s="80"/>
      <c r="F43" s="79">
        <f t="shared" si="2"/>
        <v>-41790.5</v>
      </c>
      <c r="H43" s="109">
        <v>43861</v>
      </c>
      <c r="I43" s="119" t="s">
        <v>112</v>
      </c>
      <c r="J43" s="80">
        <v>1310.5</v>
      </c>
      <c r="K43" s="80"/>
      <c r="L43" s="79">
        <f t="shared" si="1"/>
        <v>-33536.660000000003</v>
      </c>
    </row>
    <row r="44" spans="2:12">
      <c r="B44" s="109"/>
      <c r="C44" s="119"/>
      <c r="D44" s="177"/>
      <c r="E44" s="80"/>
      <c r="F44" s="79">
        <f t="shared" si="2"/>
        <v>-41790.5</v>
      </c>
      <c r="H44" s="109">
        <v>43861</v>
      </c>
      <c r="I44" s="120" t="s">
        <v>173</v>
      </c>
      <c r="J44" s="80">
        <v>483</v>
      </c>
      <c r="K44" s="80"/>
      <c r="L44" s="79">
        <f t="shared" si="1"/>
        <v>-33053.660000000003</v>
      </c>
    </row>
    <row r="45" spans="2:12">
      <c r="B45" s="109"/>
      <c r="C45" s="119"/>
      <c r="D45" s="177"/>
      <c r="E45" s="80"/>
      <c r="F45" s="79">
        <f t="shared" si="2"/>
        <v>-41790.5</v>
      </c>
      <c r="H45" s="109">
        <v>43861</v>
      </c>
      <c r="I45" s="119" t="s">
        <v>111</v>
      </c>
      <c r="J45" s="80">
        <v>1310.5</v>
      </c>
      <c r="K45" s="80"/>
      <c r="L45" s="79">
        <f t="shared" si="1"/>
        <v>-31743.160000000003</v>
      </c>
    </row>
    <row r="46" spans="2:12">
      <c r="B46" s="109"/>
      <c r="C46" s="119"/>
      <c r="D46" s="177"/>
      <c r="E46" s="80"/>
      <c r="F46" s="79">
        <f t="shared" si="2"/>
        <v>-41790.5</v>
      </c>
      <c r="H46" s="109">
        <v>43861</v>
      </c>
      <c r="I46" s="119" t="s">
        <v>113</v>
      </c>
      <c r="J46" s="80">
        <v>1310.5</v>
      </c>
      <c r="K46" s="80"/>
      <c r="L46" s="79">
        <f t="shared" si="1"/>
        <v>-30432.660000000003</v>
      </c>
    </row>
    <row r="47" spans="2:12">
      <c r="B47" s="109"/>
      <c r="C47" s="120"/>
      <c r="D47" s="177"/>
      <c r="E47" s="80"/>
      <c r="F47" s="79">
        <f t="shared" si="2"/>
        <v>-41790.5</v>
      </c>
      <c r="H47" s="109">
        <v>43861</v>
      </c>
      <c r="I47" s="120" t="s">
        <v>139</v>
      </c>
      <c r="J47" s="80">
        <v>1310.5</v>
      </c>
      <c r="K47" s="80"/>
      <c r="L47" s="79">
        <f t="shared" si="1"/>
        <v>-29122.160000000003</v>
      </c>
    </row>
    <row r="48" spans="2:12">
      <c r="B48" s="109"/>
      <c r="C48" s="119"/>
      <c r="D48" s="177"/>
      <c r="E48" s="80"/>
      <c r="F48" s="79">
        <f t="shared" si="2"/>
        <v>-41790.5</v>
      </c>
      <c r="H48" s="109">
        <v>43861</v>
      </c>
      <c r="I48" s="119" t="s">
        <v>130</v>
      </c>
      <c r="J48" s="80">
        <v>1310.5</v>
      </c>
      <c r="K48" s="80"/>
      <c r="L48" s="79">
        <f t="shared" si="1"/>
        <v>-27811.660000000003</v>
      </c>
    </row>
    <row r="49" spans="2:12">
      <c r="B49" s="109"/>
      <c r="C49" s="120"/>
      <c r="D49" s="177"/>
      <c r="E49" s="80"/>
      <c r="F49" s="79">
        <f t="shared" si="2"/>
        <v>-41790.5</v>
      </c>
      <c r="H49" s="109">
        <v>43861</v>
      </c>
      <c r="I49" s="120" t="s">
        <v>174</v>
      </c>
      <c r="J49" s="80">
        <v>2415</v>
      </c>
      <c r="K49" s="80"/>
      <c r="L49" s="79">
        <f t="shared" si="1"/>
        <v>-25396.660000000003</v>
      </c>
    </row>
    <row r="50" spans="2:12">
      <c r="B50" s="109"/>
      <c r="C50" s="119"/>
      <c r="D50" s="177"/>
      <c r="E50" s="80"/>
      <c r="F50" s="79">
        <f t="shared" si="2"/>
        <v>-41790.5</v>
      </c>
      <c r="H50" s="109">
        <v>43861</v>
      </c>
      <c r="I50" s="119" t="s">
        <v>110</v>
      </c>
      <c r="J50" s="80">
        <v>1207.5</v>
      </c>
      <c r="K50" s="80"/>
      <c r="L50" s="79">
        <f t="shared" si="1"/>
        <v>-24189.160000000003</v>
      </c>
    </row>
    <row r="51" spans="2:12">
      <c r="B51" s="109"/>
      <c r="C51" s="120"/>
      <c r="D51" s="177"/>
      <c r="E51" s="80"/>
      <c r="F51" s="79">
        <f t="shared" si="2"/>
        <v>-41790.5</v>
      </c>
      <c r="H51" s="109">
        <v>43861</v>
      </c>
      <c r="I51" s="120" t="s">
        <v>141</v>
      </c>
      <c r="J51" s="80">
        <v>1310.5</v>
      </c>
      <c r="K51" s="80"/>
      <c r="L51" s="79">
        <f t="shared" si="1"/>
        <v>-22878.660000000003</v>
      </c>
    </row>
    <row r="52" spans="2:12">
      <c r="B52" s="109"/>
      <c r="C52" s="119"/>
      <c r="D52" s="177"/>
      <c r="E52" s="80"/>
      <c r="F52" s="79">
        <f t="shared" si="2"/>
        <v>-41790.5</v>
      </c>
      <c r="H52" s="109">
        <v>43861</v>
      </c>
      <c r="I52" s="119" t="s">
        <v>118</v>
      </c>
      <c r="J52" s="80">
        <v>1310.5</v>
      </c>
      <c r="K52" s="80"/>
      <c r="L52" s="79">
        <f t="shared" si="1"/>
        <v>-21568.160000000003</v>
      </c>
    </row>
    <row r="53" spans="2:12">
      <c r="B53" s="109"/>
      <c r="C53" s="120"/>
      <c r="D53" s="177"/>
      <c r="E53" s="80"/>
      <c r="F53" s="79">
        <f t="shared" si="2"/>
        <v>-41790.5</v>
      </c>
      <c r="H53" s="109">
        <v>43861</v>
      </c>
      <c r="I53" s="120" t="s">
        <v>176</v>
      </c>
      <c r="J53" s="80">
        <v>241.5</v>
      </c>
      <c r="K53" s="80"/>
      <c r="L53" s="79">
        <f t="shared" si="1"/>
        <v>-21326.660000000003</v>
      </c>
    </row>
    <row r="54" spans="2:12">
      <c r="B54" s="109"/>
      <c r="C54" s="119"/>
      <c r="D54" s="177"/>
      <c r="E54" s="80"/>
      <c r="F54" s="79">
        <f t="shared" si="2"/>
        <v>-41790.5</v>
      </c>
      <c r="H54" s="109">
        <v>43861</v>
      </c>
      <c r="I54" s="119" t="s">
        <v>131</v>
      </c>
      <c r="J54" s="80">
        <v>1207.5</v>
      </c>
      <c r="K54" s="80"/>
      <c r="L54" s="79">
        <f t="shared" si="1"/>
        <v>-20119.160000000003</v>
      </c>
    </row>
    <row r="55" spans="2:12">
      <c r="B55" s="109"/>
      <c r="C55" s="119"/>
      <c r="D55" s="177"/>
      <c r="E55" s="80"/>
      <c r="F55" s="79">
        <f t="shared" si="2"/>
        <v>-41790.5</v>
      </c>
      <c r="H55" s="109">
        <v>43861</v>
      </c>
      <c r="I55" s="119" t="s">
        <v>131</v>
      </c>
      <c r="J55" s="80">
        <v>1310.5</v>
      </c>
      <c r="K55" s="80"/>
      <c r="L55" s="79">
        <f t="shared" si="1"/>
        <v>-18808.660000000003</v>
      </c>
    </row>
    <row r="56" spans="2:12">
      <c r="B56" s="109"/>
      <c r="C56" s="119"/>
      <c r="D56" s="177"/>
      <c r="E56" s="80"/>
      <c r="F56" s="79">
        <f t="shared" si="2"/>
        <v>-41790.5</v>
      </c>
      <c r="H56" s="109">
        <v>43861</v>
      </c>
      <c r="I56" s="119" t="s">
        <v>117</v>
      </c>
      <c r="J56" s="80">
        <v>1310.5</v>
      </c>
      <c r="K56" s="80"/>
      <c r="L56" s="79">
        <f t="shared" si="1"/>
        <v>-17498.160000000003</v>
      </c>
    </row>
    <row r="57" spans="2:12">
      <c r="B57" s="109"/>
      <c r="C57" s="119"/>
      <c r="D57" s="177"/>
      <c r="E57" s="80"/>
      <c r="F57" s="79">
        <f t="shared" si="2"/>
        <v>-41790.5</v>
      </c>
      <c r="H57" s="109">
        <v>43861</v>
      </c>
      <c r="I57" s="119" t="s">
        <v>135</v>
      </c>
      <c r="J57" s="80">
        <v>1310.5</v>
      </c>
      <c r="K57" s="80"/>
      <c r="L57" s="79">
        <f t="shared" si="1"/>
        <v>-16187.660000000003</v>
      </c>
    </row>
    <row r="58" spans="2:12">
      <c r="B58" s="109"/>
      <c r="C58" s="119"/>
      <c r="D58" s="177"/>
      <c r="E58" s="80"/>
      <c r="F58" s="79">
        <f t="shared" si="2"/>
        <v>-41790.5</v>
      </c>
      <c r="H58" s="109">
        <v>43861</v>
      </c>
      <c r="I58" s="119" t="s">
        <v>122</v>
      </c>
      <c r="J58" s="80">
        <v>1310.5</v>
      </c>
      <c r="K58" s="80"/>
      <c r="L58" s="79">
        <f t="shared" si="1"/>
        <v>-14877.160000000003</v>
      </c>
    </row>
    <row r="59" spans="2:12">
      <c r="B59" s="109"/>
      <c r="C59" s="119"/>
      <c r="D59" s="177"/>
      <c r="E59" s="80"/>
      <c r="F59" s="79">
        <f t="shared" si="2"/>
        <v>-41790.5</v>
      </c>
      <c r="H59" s="109">
        <v>43861</v>
      </c>
      <c r="I59" s="119" t="s">
        <v>128</v>
      </c>
      <c r="J59" s="139">
        <v>1310.5</v>
      </c>
      <c r="K59" s="80"/>
      <c r="L59" s="79">
        <f t="shared" si="1"/>
        <v>-13566.660000000003</v>
      </c>
    </row>
    <row r="60" spans="2:12">
      <c r="B60" s="109"/>
      <c r="C60" s="119"/>
      <c r="D60" s="177"/>
      <c r="E60" s="80"/>
      <c r="F60" s="79">
        <f t="shared" si="2"/>
        <v>-41790.5</v>
      </c>
      <c r="H60" s="109">
        <v>43861</v>
      </c>
      <c r="I60" s="119" t="s">
        <v>120</v>
      </c>
      <c r="J60" s="80">
        <v>1207.5</v>
      </c>
      <c r="K60" s="80"/>
      <c r="L60" s="79">
        <f t="shared" si="1"/>
        <v>-12359.160000000003</v>
      </c>
    </row>
    <row r="61" spans="2:12">
      <c r="B61" s="109"/>
      <c r="C61" s="119"/>
      <c r="D61" s="177"/>
      <c r="E61" s="80"/>
      <c r="F61" s="79">
        <f t="shared" si="2"/>
        <v>-41790.5</v>
      </c>
      <c r="H61" s="109">
        <v>43861</v>
      </c>
      <c r="I61" s="119" t="s">
        <v>136</v>
      </c>
      <c r="J61" s="80">
        <v>1310.5</v>
      </c>
      <c r="K61" s="80"/>
      <c r="L61" s="79">
        <f t="shared" si="1"/>
        <v>-11048.660000000003</v>
      </c>
    </row>
    <row r="62" spans="2:12">
      <c r="B62" s="109"/>
      <c r="C62" s="120"/>
      <c r="D62" s="177"/>
      <c r="E62" s="80"/>
      <c r="F62" s="79">
        <f t="shared" si="2"/>
        <v>-41790.5</v>
      </c>
      <c r="H62" s="109">
        <v>43861</v>
      </c>
      <c r="I62" s="120" t="s">
        <v>144</v>
      </c>
      <c r="J62" s="80">
        <v>1310.5</v>
      </c>
      <c r="K62" s="80"/>
      <c r="L62" s="79">
        <f t="shared" si="1"/>
        <v>-9738.1600000000035</v>
      </c>
    </row>
    <row r="63" spans="2:12">
      <c r="B63" s="109"/>
      <c r="C63" s="120"/>
      <c r="D63" s="177"/>
      <c r="E63" s="80"/>
      <c r="F63" s="79">
        <f t="shared" si="2"/>
        <v>-41790.5</v>
      </c>
      <c r="H63" s="109">
        <v>43861</v>
      </c>
      <c r="I63" s="120" t="s">
        <v>166</v>
      </c>
      <c r="J63" s="80">
        <v>1310.5</v>
      </c>
      <c r="K63" s="80"/>
      <c r="L63" s="79">
        <f t="shared" si="1"/>
        <v>-8427.6600000000035</v>
      </c>
    </row>
    <row r="64" spans="2:12">
      <c r="B64" s="109"/>
      <c r="C64" s="119"/>
      <c r="D64" s="177"/>
      <c r="E64" s="80"/>
      <c r="F64" s="79">
        <f t="shared" si="2"/>
        <v>-41790.5</v>
      </c>
      <c r="H64" s="109">
        <v>43861</v>
      </c>
      <c r="I64" s="119" t="s">
        <v>133</v>
      </c>
      <c r="J64" s="80">
        <v>1310.5</v>
      </c>
      <c r="K64" s="80"/>
      <c r="L64" s="79">
        <f t="shared" si="1"/>
        <v>-7117.1600000000035</v>
      </c>
    </row>
    <row r="65" spans="2:12">
      <c r="B65" s="109"/>
      <c r="C65" s="120"/>
      <c r="D65" s="177"/>
      <c r="E65" s="80"/>
      <c r="F65" s="79">
        <f t="shared" si="2"/>
        <v>-41790.5</v>
      </c>
      <c r="H65" s="109">
        <v>43861</v>
      </c>
      <c r="I65" s="120" t="s">
        <v>171</v>
      </c>
      <c r="J65" s="139">
        <v>873.66</v>
      </c>
      <c r="K65" s="80"/>
      <c r="L65" s="79">
        <f t="shared" si="1"/>
        <v>-6243.5000000000036</v>
      </c>
    </row>
    <row r="66" spans="2:12">
      <c r="B66" s="109"/>
      <c r="C66" s="119"/>
      <c r="D66" s="177"/>
      <c r="E66" s="80"/>
      <c r="F66" s="79">
        <f t="shared" si="2"/>
        <v>-41790.5</v>
      </c>
      <c r="H66" s="109">
        <v>43861</v>
      </c>
      <c r="I66" s="119" t="s">
        <v>115</v>
      </c>
      <c r="J66" s="80">
        <v>1207.5</v>
      </c>
      <c r="K66" s="80"/>
      <c r="L66" s="79">
        <f t="shared" si="1"/>
        <v>-5036.0000000000036</v>
      </c>
    </row>
    <row r="67" spans="2:12">
      <c r="B67" s="109"/>
      <c r="C67" s="119"/>
      <c r="D67" s="177"/>
      <c r="E67" s="80"/>
      <c r="F67" s="79">
        <f t="shared" si="2"/>
        <v>-41790.5</v>
      </c>
      <c r="H67" s="109">
        <v>43861</v>
      </c>
      <c r="I67" s="119" t="s">
        <v>115</v>
      </c>
      <c r="J67" s="80">
        <v>1310.5</v>
      </c>
      <c r="K67" s="80"/>
      <c r="L67" s="79">
        <f t="shared" si="1"/>
        <v>-3725.5000000000036</v>
      </c>
    </row>
    <row r="68" spans="2:12">
      <c r="B68" s="109"/>
      <c r="C68" s="119"/>
      <c r="D68" s="177"/>
      <c r="E68" s="80"/>
      <c r="F68" s="79">
        <f t="shared" si="2"/>
        <v>-41790.5</v>
      </c>
      <c r="H68" s="109">
        <v>43861</v>
      </c>
      <c r="I68" s="119" t="s">
        <v>109</v>
      </c>
      <c r="J68" s="80">
        <v>1207.5</v>
      </c>
      <c r="K68" s="80"/>
      <c r="L68" s="79">
        <f t="shared" si="1"/>
        <v>-2518.0000000000036</v>
      </c>
    </row>
    <row r="69" spans="2:12" s="160" customFormat="1">
      <c r="B69" s="109"/>
      <c r="C69" s="119"/>
      <c r="D69" s="177"/>
      <c r="E69" s="80"/>
      <c r="F69" s="79">
        <f t="shared" si="2"/>
        <v>-41790.5</v>
      </c>
      <c r="H69" s="109">
        <v>43861</v>
      </c>
      <c r="I69" s="119" t="s">
        <v>316</v>
      </c>
      <c r="J69" s="80">
        <v>1310.5</v>
      </c>
      <c r="K69" s="80"/>
      <c r="L69" s="79">
        <f t="shared" si="1"/>
        <v>-1207.5000000000036</v>
      </c>
    </row>
    <row r="70" spans="2:12" s="160" customFormat="1">
      <c r="B70" s="109"/>
      <c r="C70" s="119"/>
      <c r="D70" s="177"/>
      <c r="E70" s="80"/>
      <c r="F70" s="79">
        <f t="shared" si="2"/>
        <v>-41790.5</v>
      </c>
      <c r="H70" s="109">
        <v>43861</v>
      </c>
      <c r="I70" s="119" t="s">
        <v>317</v>
      </c>
      <c r="J70" s="80">
        <v>1207.5</v>
      </c>
      <c r="K70" s="80"/>
      <c r="L70" s="79">
        <f t="shared" si="1"/>
        <v>-3.637978807091713E-12</v>
      </c>
    </row>
    <row r="71" spans="2:12">
      <c r="B71" s="122"/>
      <c r="C71" s="120"/>
      <c r="D71" s="177"/>
      <c r="E71" s="80"/>
      <c r="F71" s="79">
        <f t="shared" si="2"/>
        <v>-41790.5</v>
      </c>
      <c r="H71" s="122"/>
      <c r="I71" s="120"/>
      <c r="J71" s="80"/>
      <c r="K71" s="80"/>
      <c r="L71" s="79">
        <f t="shared" si="1"/>
        <v>-3.637978807091713E-12</v>
      </c>
    </row>
    <row r="72" spans="2:12" ht="15.75" thickBot="1">
      <c r="B72" s="4"/>
      <c r="C72" s="123"/>
      <c r="D72" s="178"/>
      <c r="E72" s="80"/>
      <c r="F72" s="79"/>
      <c r="H72" s="4"/>
      <c r="I72" s="123"/>
      <c r="J72" s="4"/>
      <c r="K72" s="80"/>
      <c r="L72" s="79"/>
    </row>
    <row r="73" spans="2:12" ht="16.5" thickBot="1">
      <c r="B73" s="108"/>
      <c r="C73" s="12"/>
      <c r="D73" s="179"/>
      <c r="E73" s="12"/>
      <c r="F73" s="41">
        <f>F71</f>
        <v>-41790.5</v>
      </c>
      <c r="H73" s="108"/>
      <c r="I73" s="12"/>
      <c r="J73" s="12"/>
      <c r="K73" s="12"/>
      <c r="L73" s="41">
        <f>L71</f>
        <v>-3.637978807091713E-12</v>
      </c>
    </row>
    <row r="74" spans="2:12">
      <c r="C74" s="81"/>
    </row>
  </sheetData>
  <autoFilter ref="A8:H71" xr:uid="{0FD1A576-D7D3-49B6-9FD8-CFE1181CF4A4}"/>
  <sortState xmlns:xlrd2="http://schemas.microsoft.com/office/spreadsheetml/2017/richdata2" ref="A10:H68">
    <sortCondition ref="C10:C68"/>
  </sortState>
  <mergeCells count="3">
    <mergeCell ref="C2:F2"/>
    <mergeCell ref="C3:F3"/>
    <mergeCell ref="C4:F4"/>
  </mergeCells>
  <hyperlinks>
    <hyperlink ref="F1" location="SUMARIO!A1" display="SUMARIO" xr:uid="{975CF69A-E2D1-425B-A339-5309B57B2F39}"/>
  </hyperlinks>
  <pageMargins left="0.25" right="0.25" top="0.75" bottom="0.75" header="0.3" footer="0.3"/>
  <pageSetup paperSize="9" scale="41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EEFE8-0A81-4EEE-A385-87008E08E07C}">
  <sheetPr>
    <tabColor theme="4" tint="0.79998168889431442"/>
  </sheetPr>
  <dimension ref="A2:M95"/>
  <sheetViews>
    <sheetView topLeftCell="B64" workbookViewId="0">
      <selection activeCell="I32" sqref="I32"/>
    </sheetView>
  </sheetViews>
  <sheetFormatPr defaultRowHeight="15"/>
  <cols>
    <col min="2" max="2" width="14.109375" bestFit="1" customWidth="1"/>
    <col min="3" max="3" width="84.33203125" bestFit="1" customWidth="1"/>
    <col min="4" max="4" width="10.21875" style="74" customWidth="1"/>
    <col min="5" max="5" width="9.88671875" bestFit="1" customWidth="1"/>
    <col min="6" max="6" width="10.88671875" bestFit="1" customWidth="1"/>
    <col min="8" max="8" width="9.33203125" bestFit="1" customWidth="1"/>
    <col min="9" max="13" width="9.88671875" bestFit="1" customWidth="1"/>
  </cols>
  <sheetData>
    <row r="2" spans="2:13">
      <c r="B2" t="s">
        <v>10</v>
      </c>
      <c r="C2" s="186" t="s">
        <v>32</v>
      </c>
      <c r="D2" s="186"/>
      <c r="E2" s="185"/>
      <c r="F2" s="185"/>
    </row>
    <row r="3" spans="2:13">
      <c r="B3" t="s">
        <v>12</v>
      </c>
      <c r="C3" s="187">
        <v>214030003</v>
      </c>
      <c r="D3" s="187"/>
      <c r="E3" s="187"/>
      <c r="F3" s="187"/>
    </row>
    <row r="4" spans="2:13">
      <c r="B4" t="s">
        <v>13</v>
      </c>
      <c r="C4" s="185" t="s">
        <v>58</v>
      </c>
      <c r="D4" s="185"/>
      <c r="E4" s="185"/>
      <c r="F4" s="185"/>
    </row>
    <row r="5" spans="2:13">
      <c r="B5" t="s">
        <v>14</v>
      </c>
      <c r="C5" s="189" t="s">
        <v>380</v>
      </c>
      <c r="D5" s="185"/>
      <c r="E5" s="185"/>
      <c r="F5" s="87"/>
      <c r="G5" s="87"/>
    </row>
    <row r="7" spans="2:13" ht="15.75" thickBot="1"/>
    <row r="8" spans="2:13" ht="15.75" thickBot="1">
      <c r="B8" s="62" t="s">
        <v>15</v>
      </c>
      <c r="C8" s="8" t="s">
        <v>16</v>
      </c>
      <c r="D8" s="43" t="s">
        <v>84</v>
      </c>
      <c r="E8" s="43" t="s">
        <v>83</v>
      </c>
      <c r="F8" s="9" t="s">
        <v>18</v>
      </c>
      <c r="H8" s="148" t="s">
        <v>239</v>
      </c>
      <c r="I8" s="148" t="s">
        <v>238</v>
      </c>
      <c r="J8" s="148" t="s">
        <v>240</v>
      </c>
      <c r="K8" s="148" t="s">
        <v>241</v>
      </c>
      <c r="L8" s="148" t="s">
        <v>250</v>
      </c>
      <c r="M8" s="152" t="s">
        <v>252</v>
      </c>
    </row>
    <row r="9" spans="2:13" s="131" customFormat="1">
      <c r="B9" s="61">
        <v>43830</v>
      </c>
      <c r="C9" s="40" t="s">
        <v>23</v>
      </c>
      <c r="D9" s="6"/>
      <c r="E9" s="11"/>
      <c r="F9" s="2">
        <v>-41558</v>
      </c>
      <c r="H9" s="1">
        <v>12000</v>
      </c>
      <c r="I9" s="1">
        <v>29558</v>
      </c>
      <c r="J9" s="149">
        <v>31531</v>
      </c>
      <c r="K9" s="149">
        <f>15189.45+15000</f>
        <v>30189.45</v>
      </c>
      <c r="L9" s="1">
        <v>9056.25</v>
      </c>
      <c r="M9" s="1">
        <v>18170.75</v>
      </c>
    </row>
    <row r="10" spans="2:13">
      <c r="B10" s="61">
        <v>43831</v>
      </c>
      <c r="C10" s="6" t="s">
        <v>169</v>
      </c>
      <c r="D10" s="7"/>
      <c r="E10" s="7"/>
      <c r="F10" s="2">
        <f>F9+D10+E10</f>
        <v>-41558</v>
      </c>
      <c r="G10" s="150" t="s">
        <v>242</v>
      </c>
      <c r="H10" s="1">
        <f>-D13-D14</f>
        <v>-3931.5</v>
      </c>
      <c r="I10" s="1">
        <f>-D15</f>
        <v>-1108.0999999999999</v>
      </c>
      <c r="J10" s="1">
        <f>-D16</f>
        <v>-1310</v>
      </c>
      <c r="K10" s="1">
        <f>-D26-D27</f>
        <v>-2970.47</v>
      </c>
      <c r="L10" s="168"/>
      <c r="M10" s="167"/>
    </row>
    <row r="11" spans="2:13">
      <c r="B11" s="61">
        <v>43819</v>
      </c>
      <c r="C11" s="6" t="s">
        <v>168</v>
      </c>
      <c r="D11" s="7"/>
      <c r="E11" s="7"/>
      <c r="F11" s="2">
        <f t="shared" ref="F11:F76" si="0">F10+D11+E11</f>
        <v>-41558</v>
      </c>
      <c r="G11" s="150" t="s">
        <v>243</v>
      </c>
      <c r="H11" s="1">
        <f>-D18-D19-D20</f>
        <v>-4137</v>
      </c>
      <c r="I11" s="1">
        <f>-D21-D22-D23</f>
        <v>-3609.9</v>
      </c>
      <c r="J11" s="1">
        <f>-D24-D25</f>
        <v>-3316</v>
      </c>
      <c r="K11" s="1">
        <f>-D28-D29</f>
        <v>-2818.6</v>
      </c>
      <c r="L11" s="168"/>
      <c r="M11" s="167"/>
    </row>
    <row r="12" spans="2:13" ht="15.75">
      <c r="B12" s="61">
        <v>43832</v>
      </c>
      <c r="C12" s="143" t="s">
        <v>183</v>
      </c>
      <c r="D12" s="7"/>
      <c r="E12" s="7">
        <v>-31531</v>
      </c>
      <c r="F12" s="2">
        <f t="shared" si="0"/>
        <v>-73089</v>
      </c>
      <c r="G12" s="150" t="s">
        <v>244</v>
      </c>
      <c r="H12" s="1">
        <f>-D33-D34</f>
        <v>-3931.5</v>
      </c>
      <c r="I12" s="1">
        <f>-D35</f>
        <v>-2358.9</v>
      </c>
      <c r="J12" s="1">
        <f>-D36</f>
        <v>-2621</v>
      </c>
      <c r="K12" s="1">
        <f>-D37-D42-D43</f>
        <v>-3860.75</v>
      </c>
      <c r="L12" s="1">
        <v>-1811.25</v>
      </c>
      <c r="M12" s="1">
        <f>-D41-D39-D40</f>
        <v>-3348</v>
      </c>
    </row>
    <row r="13" spans="2:13">
      <c r="B13" s="61">
        <v>43861</v>
      </c>
      <c r="C13" s="6" t="s">
        <v>185</v>
      </c>
      <c r="D13" s="7">
        <f>1965.75</f>
        <v>1965.75</v>
      </c>
      <c r="E13" s="7"/>
      <c r="F13" s="2">
        <f t="shared" si="0"/>
        <v>-71123.25</v>
      </c>
      <c r="G13" s="150" t="s">
        <v>266</v>
      </c>
      <c r="H13" s="167"/>
      <c r="I13" s="1">
        <f>-D44</f>
        <v>-2358.9</v>
      </c>
      <c r="J13" s="1">
        <f>-D45</f>
        <v>-2621</v>
      </c>
      <c r="K13" s="1">
        <f>-D46</f>
        <v>-2126.08</v>
      </c>
      <c r="L13" s="1">
        <f>-D47</f>
        <v>-1811.25</v>
      </c>
      <c r="M13" s="1">
        <f>-D48-D49</f>
        <v>-2264.75</v>
      </c>
    </row>
    <row r="14" spans="2:13">
      <c r="B14" s="61">
        <v>43861</v>
      </c>
      <c r="C14" s="6" t="s">
        <v>185</v>
      </c>
      <c r="D14" s="7">
        <f>1965.75</f>
        <v>1965.75</v>
      </c>
      <c r="E14" s="7"/>
      <c r="F14" s="2">
        <f t="shared" si="0"/>
        <v>-69157.5</v>
      </c>
      <c r="G14" s="150" t="s">
        <v>270</v>
      </c>
      <c r="H14" s="167"/>
      <c r="I14" s="1">
        <f>-D50</f>
        <v>-2358.9</v>
      </c>
      <c r="J14" s="1">
        <f>-D51</f>
        <v>-2621</v>
      </c>
      <c r="K14" s="1">
        <f>-D52</f>
        <v>-2227.85</v>
      </c>
      <c r="L14" s="1">
        <f>-D53</f>
        <v>-1811.25</v>
      </c>
      <c r="M14" s="1">
        <f>-D54</f>
        <v>-1569.75</v>
      </c>
    </row>
    <row r="15" spans="2:13">
      <c r="B15" s="61">
        <v>43861</v>
      </c>
      <c r="C15" s="6" t="s">
        <v>186</v>
      </c>
      <c r="D15" s="7">
        <f>1310.5-202.4</f>
        <v>1108.0999999999999</v>
      </c>
      <c r="E15" s="7"/>
      <c r="F15" s="2">
        <f t="shared" si="0"/>
        <v>-68049.399999999994</v>
      </c>
      <c r="G15" s="150" t="s">
        <v>271</v>
      </c>
      <c r="H15" s="167"/>
      <c r="I15" s="1">
        <f>-D55</f>
        <v>-2358.9</v>
      </c>
      <c r="J15" s="1">
        <f>-D56</f>
        <v>-2621</v>
      </c>
      <c r="K15" s="1">
        <f>-D57-D60</f>
        <v>-2818.6</v>
      </c>
      <c r="L15" s="1">
        <f>-D58</f>
        <v>-1811.25</v>
      </c>
      <c r="M15" s="1">
        <f>-D59</f>
        <v>-1569.75</v>
      </c>
    </row>
    <row r="16" spans="2:13">
      <c r="B16" s="61">
        <v>43861</v>
      </c>
      <c r="C16" s="6" t="s">
        <v>184</v>
      </c>
      <c r="D16" s="7">
        <v>1310</v>
      </c>
      <c r="E16" s="7"/>
      <c r="F16" s="147">
        <f t="shared" si="0"/>
        <v>-66739.399999999994</v>
      </c>
      <c r="G16" s="150" t="s">
        <v>272</v>
      </c>
      <c r="H16" s="167"/>
      <c r="I16" s="1">
        <f>-D61-D62-D63</f>
        <v>-3609.9</v>
      </c>
      <c r="J16" s="1">
        <f>-D64-D65</f>
        <v>-3316</v>
      </c>
      <c r="K16" s="1">
        <f>-D66</f>
        <v>-2227.85</v>
      </c>
      <c r="L16" s="1">
        <f>-D67</f>
        <v>-1811.25</v>
      </c>
      <c r="M16" s="1">
        <f>-D68</f>
        <v>-1569.75</v>
      </c>
    </row>
    <row r="17" spans="1:13" ht="15.75">
      <c r="B17" s="140">
        <v>43871</v>
      </c>
      <c r="C17" s="143" t="s">
        <v>218</v>
      </c>
      <c r="D17" s="77"/>
      <c r="E17" s="7">
        <v>-15189.45</v>
      </c>
      <c r="F17" s="2">
        <f t="shared" si="0"/>
        <v>-81928.849999999991</v>
      </c>
      <c r="G17" s="150" t="s">
        <v>273</v>
      </c>
      <c r="H17" s="167"/>
      <c r="I17" s="1">
        <f>-D69</f>
        <v>-2358.9</v>
      </c>
      <c r="J17" s="1">
        <f>-D70</f>
        <v>-2621</v>
      </c>
      <c r="K17" s="1">
        <f>-D71</f>
        <v>-2227.85</v>
      </c>
      <c r="L17" s="167"/>
      <c r="M17" s="1">
        <f>-D72</f>
        <v>-1569.75</v>
      </c>
    </row>
    <row r="18" spans="1:13" s="92" customFormat="1">
      <c r="B18" s="140">
        <v>43890</v>
      </c>
      <c r="C18" s="135" t="s">
        <v>187</v>
      </c>
      <c r="D18" s="77">
        <f>1965.75</f>
        <v>1965.75</v>
      </c>
      <c r="E18" s="7"/>
      <c r="F18" s="2">
        <f t="shared" si="0"/>
        <v>-79963.099999999991</v>
      </c>
      <c r="G18" s="150" t="s">
        <v>274</v>
      </c>
      <c r="H18" s="167"/>
      <c r="I18" s="1">
        <f>-D73</f>
        <v>-2358.9</v>
      </c>
      <c r="J18" s="1">
        <f>-D74</f>
        <v>-2621</v>
      </c>
      <c r="K18" s="1">
        <f>-D75</f>
        <v>-2227.85</v>
      </c>
      <c r="L18" s="167"/>
      <c r="M18" s="1">
        <f>-D76</f>
        <v>-1569.75</v>
      </c>
    </row>
    <row r="19" spans="1:13" s="92" customFormat="1">
      <c r="B19" s="140">
        <v>43890</v>
      </c>
      <c r="C19" s="135" t="s">
        <v>187</v>
      </c>
      <c r="D19" s="77">
        <f>1965.75</f>
        <v>1965.75</v>
      </c>
      <c r="E19" s="7"/>
      <c r="F19" s="2">
        <f t="shared" si="0"/>
        <v>-77997.349999999991</v>
      </c>
      <c r="G19" s="150" t="s">
        <v>275</v>
      </c>
      <c r="H19" s="167"/>
      <c r="I19" s="1">
        <f>-D77</f>
        <v>-2358.9</v>
      </c>
      <c r="J19" s="1">
        <f>-D78</f>
        <v>-2621</v>
      </c>
      <c r="K19" s="1">
        <f>-D79</f>
        <v>-2227.85</v>
      </c>
      <c r="L19" s="167"/>
      <c r="M19" s="1">
        <f>-D80</f>
        <v>-1569.75</v>
      </c>
    </row>
    <row r="20" spans="1:13" s="92" customFormat="1">
      <c r="B20" s="140">
        <v>43890</v>
      </c>
      <c r="C20" s="135" t="s">
        <v>187</v>
      </c>
      <c r="D20" s="77">
        <f>695-489.5</f>
        <v>205.5</v>
      </c>
      <c r="E20" s="7"/>
      <c r="F20" s="2">
        <f t="shared" si="0"/>
        <v>-77791.849999999991</v>
      </c>
      <c r="G20" s="150" t="s">
        <v>276</v>
      </c>
      <c r="H20" s="167"/>
      <c r="I20" s="1">
        <v>-2358.9</v>
      </c>
      <c r="J20" s="1">
        <v>-2621</v>
      </c>
      <c r="K20" s="1">
        <v>-2227.85</v>
      </c>
      <c r="L20" s="167"/>
      <c r="M20" s="1">
        <v>-1569.75</v>
      </c>
    </row>
    <row r="21" spans="1:13" s="92" customFormat="1">
      <c r="B21" s="140">
        <v>43890</v>
      </c>
      <c r="C21" s="135" t="s">
        <v>188</v>
      </c>
      <c r="D21" s="77">
        <f>2621-262.1</f>
        <v>2358.9</v>
      </c>
      <c r="E21" s="7"/>
      <c r="F21" s="2">
        <f t="shared" si="0"/>
        <v>-75432.95</v>
      </c>
      <c r="G21" s="150" t="s">
        <v>277</v>
      </c>
      <c r="H21" s="167"/>
      <c r="I21" s="1">
        <v>-2358.9</v>
      </c>
      <c r="J21" s="1">
        <v>-2621</v>
      </c>
      <c r="K21" s="1">
        <v>-2227.85</v>
      </c>
      <c r="L21" s="167"/>
      <c r="M21" s="1">
        <v>-1569.75</v>
      </c>
    </row>
    <row r="22" spans="1:13" s="92" customFormat="1">
      <c r="B22" s="140">
        <v>43890</v>
      </c>
      <c r="C22" s="135" t="s">
        <v>188</v>
      </c>
      <c r="D22" s="77">
        <f>695-69.5</f>
        <v>625.5</v>
      </c>
      <c r="E22" s="7"/>
      <c r="F22" s="2">
        <f t="shared" si="0"/>
        <v>-74807.45</v>
      </c>
      <c r="G22" s="150"/>
      <c r="H22" s="1">
        <f>SUM(H9:H21)</f>
        <v>0</v>
      </c>
      <c r="I22" s="1">
        <f t="shared" ref="I22:M22" si="1">SUM(I9:I21)</f>
        <v>0</v>
      </c>
      <c r="J22" s="1">
        <f t="shared" si="1"/>
        <v>0</v>
      </c>
      <c r="K22" s="1">
        <f t="shared" si="1"/>
        <v>0</v>
      </c>
      <c r="L22" s="1">
        <f t="shared" si="1"/>
        <v>0</v>
      </c>
      <c r="M22" s="1">
        <f t="shared" si="1"/>
        <v>0</v>
      </c>
    </row>
    <row r="23" spans="1:13" s="92" customFormat="1">
      <c r="B23" s="140">
        <v>43890</v>
      </c>
      <c r="C23" s="135" t="s">
        <v>223</v>
      </c>
      <c r="D23" s="77">
        <f>695-69.5</f>
        <v>625.5</v>
      </c>
      <c r="E23" s="7"/>
      <c r="F23" s="2">
        <f t="shared" si="0"/>
        <v>-74181.95</v>
      </c>
      <c r="I23" s="1"/>
      <c r="J23" s="1"/>
      <c r="K23" s="1"/>
      <c r="L23" s="1"/>
      <c r="M23" s="1"/>
    </row>
    <row r="24" spans="1:13" s="92" customFormat="1">
      <c r="B24" s="140">
        <v>43890</v>
      </c>
      <c r="C24" s="135" t="s">
        <v>189</v>
      </c>
      <c r="D24" s="77">
        <v>2621</v>
      </c>
      <c r="E24" s="7"/>
      <c r="F24" s="2">
        <f t="shared" si="0"/>
        <v>-71560.95</v>
      </c>
    </row>
    <row r="25" spans="1:13" s="92" customFormat="1">
      <c r="B25" s="140">
        <v>43890</v>
      </c>
      <c r="C25" s="135" t="s">
        <v>189</v>
      </c>
      <c r="D25" s="77">
        <v>695</v>
      </c>
      <c r="E25" s="7"/>
      <c r="F25" s="2">
        <f t="shared" si="0"/>
        <v>-70865.95</v>
      </c>
      <c r="I25" s="1"/>
    </row>
    <row r="26" spans="1:13" s="92" customFormat="1">
      <c r="B26" s="140">
        <v>43890</v>
      </c>
      <c r="C26" s="136" t="s">
        <v>219</v>
      </c>
      <c r="D26" s="7">
        <v>2227.85</v>
      </c>
      <c r="E26" s="7"/>
      <c r="F26" s="2">
        <f t="shared" si="0"/>
        <v>-68638.099999999991</v>
      </c>
    </row>
    <row r="27" spans="1:13" s="92" customFormat="1">
      <c r="B27" s="140">
        <v>43890</v>
      </c>
      <c r="C27" s="136" t="s">
        <v>221</v>
      </c>
      <c r="D27" s="7">
        <v>742.62</v>
      </c>
      <c r="E27" s="7"/>
      <c r="F27" s="2">
        <f t="shared" si="0"/>
        <v>-67895.48</v>
      </c>
    </row>
    <row r="28" spans="1:13" s="92" customFormat="1">
      <c r="B28" s="140">
        <v>43890</v>
      </c>
      <c r="C28" s="136" t="s">
        <v>220</v>
      </c>
      <c r="D28" s="7">
        <v>2227.85</v>
      </c>
      <c r="E28" s="7"/>
      <c r="F28" s="2">
        <f t="shared" si="0"/>
        <v>-65667.62999999999</v>
      </c>
    </row>
    <row r="29" spans="1:13" s="92" customFormat="1">
      <c r="B29" s="140">
        <v>43890</v>
      </c>
      <c r="C29" s="136" t="s">
        <v>222</v>
      </c>
      <c r="D29" s="7">
        <f>695-104.25</f>
        <v>590.75</v>
      </c>
      <c r="E29" s="7"/>
      <c r="F29" s="147">
        <f t="shared" si="0"/>
        <v>-65076.87999999999</v>
      </c>
    </row>
    <row r="30" spans="1:13" s="92" customFormat="1" ht="15.75">
      <c r="B30" s="140">
        <v>43895</v>
      </c>
      <c r="C30" s="151" t="s">
        <v>249</v>
      </c>
      <c r="D30" s="77"/>
      <c r="E30" s="7">
        <v>-9056.25</v>
      </c>
      <c r="F30" s="2">
        <f t="shared" si="0"/>
        <v>-74133.12999999999</v>
      </c>
    </row>
    <row r="31" spans="1:13" s="92" customFormat="1" ht="15.75">
      <c r="A31" s="157">
        <f>I31</f>
        <v>0</v>
      </c>
      <c r="B31" s="140">
        <v>43895</v>
      </c>
      <c r="C31" s="151" t="s">
        <v>251</v>
      </c>
      <c r="D31" s="77"/>
      <c r="E31" s="7">
        <v>-18170.75</v>
      </c>
      <c r="F31" s="2">
        <f t="shared" si="0"/>
        <v>-92303.87999999999</v>
      </c>
      <c r="I31" s="1"/>
      <c r="K31" s="142"/>
      <c r="L31" s="142"/>
      <c r="M31" s="111"/>
    </row>
    <row r="32" spans="1:13" s="92" customFormat="1" ht="15.75">
      <c r="B32" s="61">
        <v>43900</v>
      </c>
      <c r="C32" s="143" t="s">
        <v>256</v>
      </c>
      <c r="D32" s="7"/>
      <c r="E32" s="7">
        <v>-15000</v>
      </c>
      <c r="F32" s="2">
        <f t="shared" si="0"/>
        <v>-107303.87999999999</v>
      </c>
      <c r="I32" s="1"/>
      <c r="J32" s="111"/>
      <c r="K32" s="142"/>
      <c r="L32" s="142"/>
      <c r="M32" s="111"/>
    </row>
    <row r="33" spans="2:13" s="92" customFormat="1">
      <c r="B33" s="140">
        <v>43921</v>
      </c>
      <c r="C33" s="135" t="s">
        <v>245</v>
      </c>
      <c r="D33" s="77">
        <f>1965.75</f>
        <v>1965.75</v>
      </c>
      <c r="E33" s="7"/>
      <c r="F33" s="2">
        <f t="shared" si="0"/>
        <v>-105338.12999999999</v>
      </c>
      <c r="I33" s="111"/>
      <c r="J33" s="111"/>
      <c r="K33" s="111"/>
      <c r="L33" s="111"/>
      <c r="M33" s="111"/>
    </row>
    <row r="34" spans="2:13" s="92" customFormat="1">
      <c r="B34" s="140">
        <v>43921</v>
      </c>
      <c r="C34" s="135" t="s">
        <v>245</v>
      </c>
      <c r="D34" s="77">
        <f>1965.75</f>
        <v>1965.75</v>
      </c>
      <c r="E34" s="7"/>
      <c r="F34" s="2">
        <f t="shared" si="0"/>
        <v>-103372.37999999999</v>
      </c>
    </row>
    <row r="35" spans="2:13" s="92" customFormat="1">
      <c r="B35" s="140">
        <v>43921</v>
      </c>
      <c r="C35" s="135" t="s">
        <v>246</v>
      </c>
      <c r="D35" s="77">
        <f>2621-262.1</f>
        <v>2358.9</v>
      </c>
      <c r="E35" s="7"/>
      <c r="F35" s="2">
        <f t="shared" si="0"/>
        <v>-101013.48</v>
      </c>
    </row>
    <row r="36" spans="2:13" s="98" customFormat="1">
      <c r="B36" s="140">
        <v>43921</v>
      </c>
      <c r="C36" s="135" t="s">
        <v>247</v>
      </c>
      <c r="D36" s="77">
        <v>2621</v>
      </c>
      <c r="E36" s="7"/>
      <c r="F36" s="2">
        <f t="shared" si="0"/>
        <v>-98392.48</v>
      </c>
    </row>
    <row r="37" spans="2:13" s="92" customFormat="1">
      <c r="B37" s="140">
        <v>43921</v>
      </c>
      <c r="C37" s="136" t="s">
        <v>248</v>
      </c>
      <c r="D37" s="7">
        <v>2227.85</v>
      </c>
      <c r="E37" s="7"/>
      <c r="F37" s="2">
        <f t="shared" si="0"/>
        <v>-96164.62999999999</v>
      </c>
    </row>
    <row r="38" spans="2:13" s="92" customFormat="1">
      <c r="B38" s="140">
        <v>43921</v>
      </c>
      <c r="C38" s="136" t="s">
        <v>279</v>
      </c>
      <c r="D38" s="7">
        <v>1811.25</v>
      </c>
      <c r="E38" s="7"/>
      <c r="F38" s="2">
        <f t="shared" si="0"/>
        <v>-94353.37999999999</v>
      </c>
    </row>
    <row r="39" spans="2:13" s="92" customFormat="1">
      <c r="B39" s="140">
        <v>43921</v>
      </c>
      <c r="C39" s="136" t="s">
        <v>253</v>
      </c>
      <c r="D39" s="7">
        <v>1569.75</v>
      </c>
      <c r="E39" s="7"/>
      <c r="F39" s="2">
        <f t="shared" si="0"/>
        <v>-92783.62999999999</v>
      </c>
    </row>
    <row r="40" spans="2:13" s="92" customFormat="1">
      <c r="B40" s="140">
        <v>43921</v>
      </c>
      <c r="C40" s="136" t="s">
        <v>254</v>
      </c>
      <c r="D40" s="7">
        <v>1083.25</v>
      </c>
      <c r="E40" s="7"/>
      <c r="F40" s="2">
        <f t="shared" si="0"/>
        <v>-91700.37999999999</v>
      </c>
    </row>
    <row r="41" spans="2:13">
      <c r="B41" s="140">
        <v>43921</v>
      </c>
      <c r="C41" s="136" t="s">
        <v>255</v>
      </c>
      <c r="D41" s="7">
        <v>695</v>
      </c>
      <c r="E41" s="7"/>
      <c r="F41" s="2">
        <f t="shared" si="0"/>
        <v>-91005.37999999999</v>
      </c>
    </row>
    <row r="42" spans="2:13">
      <c r="B42" s="61">
        <v>43921</v>
      </c>
      <c r="C42" s="136" t="s">
        <v>257</v>
      </c>
      <c r="D42" s="7">
        <v>874.18</v>
      </c>
      <c r="E42" s="7"/>
      <c r="F42" s="2">
        <f t="shared" si="0"/>
        <v>-90131.199999999997</v>
      </c>
    </row>
    <row r="43" spans="2:13" s="106" customFormat="1">
      <c r="B43" s="61">
        <v>43921</v>
      </c>
      <c r="C43" s="136" t="s">
        <v>258</v>
      </c>
      <c r="D43" s="7">
        <v>758.72</v>
      </c>
      <c r="E43" s="7"/>
      <c r="F43" s="147">
        <f t="shared" si="0"/>
        <v>-89372.479999999996</v>
      </c>
    </row>
    <row r="44" spans="2:13" s="98" customFormat="1">
      <c r="B44" s="140">
        <v>43951</v>
      </c>
      <c r="C44" s="135" t="s">
        <v>267</v>
      </c>
      <c r="D44" s="77">
        <f>2621-262.1</f>
        <v>2358.9</v>
      </c>
      <c r="E44" s="7"/>
      <c r="F44" s="2">
        <f t="shared" si="0"/>
        <v>-87013.58</v>
      </c>
    </row>
    <row r="45" spans="2:13" s="98" customFormat="1">
      <c r="B45" s="140">
        <v>43951</v>
      </c>
      <c r="C45" s="135" t="s">
        <v>268</v>
      </c>
      <c r="D45" s="77">
        <v>2621</v>
      </c>
      <c r="E45" s="7"/>
      <c r="F45" s="2">
        <f t="shared" si="0"/>
        <v>-84392.58</v>
      </c>
    </row>
    <row r="46" spans="2:13" s="98" customFormat="1">
      <c r="B46" s="140">
        <v>43951</v>
      </c>
      <c r="C46" s="136" t="s">
        <v>269</v>
      </c>
      <c r="D46" s="7">
        <v>2126.08</v>
      </c>
      <c r="E46" s="7"/>
      <c r="F46" s="2">
        <f t="shared" si="0"/>
        <v>-82266.5</v>
      </c>
    </row>
    <row r="47" spans="2:13" s="98" customFormat="1">
      <c r="B47" s="140">
        <v>43951</v>
      </c>
      <c r="C47" s="136" t="s">
        <v>278</v>
      </c>
      <c r="D47" s="7">
        <v>1811.25</v>
      </c>
      <c r="E47" s="7"/>
      <c r="F47" s="2">
        <f t="shared" si="0"/>
        <v>-80455.25</v>
      </c>
    </row>
    <row r="48" spans="2:13" s="98" customFormat="1">
      <c r="B48" s="140">
        <v>43951</v>
      </c>
      <c r="C48" s="136" t="s">
        <v>280</v>
      </c>
      <c r="D48" s="7">
        <v>1569.75</v>
      </c>
      <c r="E48" s="7"/>
      <c r="F48" s="2">
        <f t="shared" si="0"/>
        <v>-78885.5</v>
      </c>
    </row>
    <row r="49" spans="2:10" s="98" customFormat="1">
      <c r="B49" s="140">
        <v>43951</v>
      </c>
      <c r="C49" s="136" t="s">
        <v>281</v>
      </c>
      <c r="D49" s="7">
        <v>695</v>
      </c>
      <c r="E49" s="7"/>
      <c r="F49" s="147">
        <f t="shared" si="0"/>
        <v>-78190.5</v>
      </c>
    </row>
    <row r="50" spans="2:10" s="98" customFormat="1">
      <c r="B50" s="140">
        <v>43982</v>
      </c>
      <c r="C50" s="135" t="s">
        <v>282</v>
      </c>
      <c r="D50" s="77">
        <f>2621-262.1</f>
        <v>2358.9</v>
      </c>
      <c r="E50" s="7"/>
      <c r="F50" s="2">
        <f t="shared" si="0"/>
        <v>-75831.600000000006</v>
      </c>
    </row>
    <row r="51" spans="2:10" s="98" customFormat="1">
      <c r="B51" s="140">
        <v>43982</v>
      </c>
      <c r="C51" s="135" t="s">
        <v>283</v>
      </c>
      <c r="D51" s="77">
        <v>2621</v>
      </c>
      <c r="E51" s="7"/>
      <c r="F51" s="2">
        <f t="shared" si="0"/>
        <v>-73210.600000000006</v>
      </c>
    </row>
    <row r="52" spans="2:10" s="106" customFormat="1">
      <c r="B52" s="140">
        <v>43982</v>
      </c>
      <c r="C52" s="136" t="s">
        <v>284</v>
      </c>
      <c r="D52" s="7">
        <v>2227.85</v>
      </c>
      <c r="E52" s="7"/>
      <c r="F52" s="2">
        <f t="shared" si="0"/>
        <v>-70982.75</v>
      </c>
    </row>
    <row r="53" spans="2:10" s="98" customFormat="1">
      <c r="B53" s="140">
        <v>43982</v>
      </c>
      <c r="C53" s="136" t="s">
        <v>285</v>
      </c>
      <c r="D53" s="7">
        <v>1811.25</v>
      </c>
      <c r="E53" s="7"/>
      <c r="F53" s="2">
        <f t="shared" si="0"/>
        <v>-69171.5</v>
      </c>
    </row>
    <row r="54" spans="2:10" s="98" customFormat="1">
      <c r="B54" s="140">
        <v>43982</v>
      </c>
      <c r="C54" s="136" t="s">
        <v>286</v>
      </c>
      <c r="D54" s="7">
        <v>1569.75</v>
      </c>
      <c r="E54" s="7"/>
      <c r="F54" s="147">
        <f t="shared" si="0"/>
        <v>-67601.75</v>
      </c>
    </row>
    <row r="55" spans="2:10" s="98" customFormat="1">
      <c r="B55" s="140">
        <v>44012</v>
      </c>
      <c r="C55" s="135" t="s">
        <v>287</v>
      </c>
      <c r="D55" s="77">
        <f>2621-262.1</f>
        <v>2358.9</v>
      </c>
      <c r="E55" s="7"/>
      <c r="F55" s="2">
        <f t="shared" si="0"/>
        <v>-65242.85</v>
      </c>
    </row>
    <row r="56" spans="2:10" s="98" customFormat="1">
      <c r="B56" s="140">
        <v>44012</v>
      </c>
      <c r="C56" s="135" t="s">
        <v>288</v>
      </c>
      <c r="D56" s="77">
        <v>2621</v>
      </c>
      <c r="E56" s="7"/>
      <c r="F56" s="2">
        <f t="shared" si="0"/>
        <v>-62621.85</v>
      </c>
    </row>
    <row r="57" spans="2:10" s="98" customFormat="1">
      <c r="B57" s="140">
        <v>44012</v>
      </c>
      <c r="C57" s="136" t="s">
        <v>289</v>
      </c>
      <c r="D57" s="7">
        <v>2227.85</v>
      </c>
      <c r="E57" s="7"/>
      <c r="F57" s="2">
        <f t="shared" si="0"/>
        <v>-60394</v>
      </c>
    </row>
    <row r="58" spans="2:10" s="98" customFormat="1">
      <c r="B58" s="140">
        <v>44012</v>
      </c>
      <c r="C58" s="136" t="s">
        <v>290</v>
      </c>
      <c r="D58" s="7">
        <v>1811.25</v>
      </c>
      <c r="E58" s="7"/>
      <c r="F58" s="2">
        <f t="shared" si="0"/>
        <v>-58582.75</v>
      </c>
    </row>
    <row r="59" spans="2:10" s="106" customFormat="1">
      <c r="B59" s="140">
        <v>44012</v>
      </c>
      <c r="C59" s="136" t="s">
        <v>291</v>
      </c>
      <c r="D59" s="7">
        <v>1569.75</v>
      </c>
      <c r="E59" s="7"/>
      <c r="F59" s="2">
        <f t="shared" si="0"/>
        <v>-57013</v>
      </c>
    </row>
    <row r="60" spans="2:10" s="106" customFormat="1">
      <c r="B60" s="140">
        <v>44012</v>
      </c>
      <c r="C60" s="136" t="s">
        <v>292</v>
      </c>
      <c r="D60" s="7">
        <v>590.75</v>
      </c>
      <c r="E60" s="7"/>
      <c r="F60" s="147">
        <f t="shared" si="0"/>
        <v>-56422.25</v>
      </c>
    </row>
    <row r="61" spans="2:10" s="99" customFormat="1">
      <c r="B61" s="140">
        <v>44043</v>
      </c>
      <c r="C61" s="135" t="s">
        <v>318</v>
      </c>
      <c r="D61" s="77">
        <f>2621-262.1</f>
        <v>2358.9</v>
      </c>
      <c r="E61" s="7"/>
      <c r="F61" s="2">
        <f t="shared" si="0"/>
        <v>-54063.35</v>
      </c>
      <c r="J61" s="1"/>
    </row>
    <row r="62" spans="2:10" s="165" customFormat="1">
      <c r="B62" s="140">
        <v>44043</v>
      </c>
      <c r="C62" s="135" t="s">
        <v>318</v>
      </c>
      <c r="D62" s="77">
        <f>695-69.5</f>
        <v>625.5</v>
      </c>
      <c r="E62" s="7"/>
      <c r="F62" s="2">
        <f t="shared" si="0"/>
        <v>-53437.85</v>
      </c>
      <c r="J62" s="1"/>
    </row>
    <row r="63" spans="2:10" s="165" customFormat="1">
      <c r="B63" s="140">
        <v>44043</v>
      </c>
      <c r="C63" s="135" t="s">
        <v>322</v>
      </c>
      <c r="D63" s="77">
        <f>695-69.5</f>
        <v>625.5</v>
      </c>
      <c r="E63" s="7"/>
      <c r="F63" s="2">
        <f t="shared" si="0"/>
        <v>-52812.35</v>
      </c>
      <c r="J63" s="1"/>
    </row>
    <row r="64" spans="2:10" s="99" customFormat="1">
      <c r="B64" s="140">
        <v>44043</v>
      </c>
      <c r="C64" s="135" t="s">
        <v>319</v>
      </c>
      <c r="D64" s="77">
        <v>2621</v>
      </c>
      <c r="E64" s="7"/>
      <c r="F64" s="2">
        <f t="shared" si="0"/>
        <v>-50191.35</v>
      </c>
    </row>
    <row r="65" spans="2:6" s="99" customFormat="1">
      <c r="B65" s="140">
        <v>44043</v>
      </c>
      <c r="C65" s="135" t="s">
        <v>320</v>
      </c>
      <c r="D65" s="7">
        <v>695</v>
      </c>
      <c r="E65" s="7"/>
      <c r="F65" s="2">
        <f t="shared" si="0"/>
        <v>-49496.35</v>
      </c>
    </row>
    <row r="66" spans="2:6" s="106" customFormat="1">
      <c r="B66" s="140">
        <v>44043</v>
      </c>
      <c r="C66" s="136" t="s">
        <v>321</v>
      </c>
      <c r="D66" s="7">
        <v>2227.85</v>
      </c>
      <c r="E66" s="7"/>
      <c r="F66" s="2">
        <f t="shared" si="0"/>
        <v>-47268.5</v>
      </c>
    </row>
    <row r="67" spans="2:6" s="99" customFormat="1">
      <c r="B67" s="140">
        <v>44043</v>
      </c>
      <c r="C67" s="136" t="s">
        <v>290</v>
      </c>
      <c r="D67" s="7">
        <v>1811.25</v>
      </c>
      <c r="E67" s="7"/>
      <c r="F67" s="2">
        <f t="shared" si="0"/>
        <v>-45457.25</v>
      </c>
    </row>
    <row r="68" spans="2:6" s="99" customFormat="1">
      <c r="B68" s="140">
        <v>44043</v>
      </c>
      <c r="C68" s="136" t="s">
        <v>291</v>
      </c>
      <c r="D68" s="7">
        <v>1569.75</v>
      </c>
      <c r="E68" s="7"/>
      <c r="F68" s="147">
        <f t="shared" si="0"/>
        <v>-43887.5</v>
      </c>
    </row>
    <row r="69" spans="2:6" s="99" customFormat="1">
      <c r="B69" s="140">
        <v>44074</v>
      </c>
      <c r="C69" s="135" t="s">
        <v>339</v>
      </c>
      <c r="D69" s="77">
        <f>2621-262.1</f>
        <v>2358.9</v>
      </c>
      <c r="E69" s="7"/>
      <c r="F69" s="2">
        <f t="shared" si="0"/>
        <v>-41528.6</v>
      </c>
    </row>
    <row r="70" spans="2:6" s="106" customFormat="1">
      <c r="B70" s="140">
        <v>44074</v>
      </c>
      <c r="C70" s="135" t="s">
        <v>340</v>
      </c>
      <c r="D70" s="77">
        <v>2621</v>
      </c>
      <c r="E70" s="7"/>
      <c r="F70" s="2">
        <f t="shared" si="0"/>
        <v>-38907.599999999999</v>
      </c>
    </row>
    <row r="71" spans="2:6" s="106" customFormat="1">
      <c r="B71" s="140">
        <v>44074</v>
      </c>
      <c r="C71" s="136" t="s">
        <v>341</v>
      </c>
      <c r="D71" s="7">
        <v>2227.85</v>
      </c>
      <c r="E71" s="7"/>
      <c r="F71" s="2">
        <f t="shared" si="0"/>
        <v>-36679.75</v>
      </c>
    </row>
    <row r="72" spans="2:6" s="106" customFormat="1">
      <c r="B72" s="140">
        <v>44074</v>
      </c>
      <c r="C72" s="136" t="s">
        <v>342</v>
      </c>
      <c r="D72" s="7">
        <v>1569.75</v>
      </c>
      <c r="E72" s="7"/>
      <c r="F72" s="147">
        <f t="shared" si="0"/>
        <v>-35110</v>
      </c>
    </row>
    <row r="73" spans="2:6" s="106" customFormat="1">
      <c r="B73" s="140" t="s">
        <v>349</v>
      </c>
      <c r="C73" s="136" t="s">
        <v>368</v>
      </c>
      <c r="D73" s="77">
        <f>2621-262.1</f>
        <v>2358.9</v>
      </c>
      <c r="E73" s="7"/>
      <c r="F73" s="2">
        <f t="shared" si="0"/>
        <v>-32751.1</v>
      </c>
    </row>
    <row r="74" spans="2:6" s="106" customFormat="1">
      <c r="B74" s="140" t="s">
        <v>349</v>
      </c>
      <c r="C74" s="136" t="s">
        <v>369</v>
      </c>
      <c r="D74" s="77">
        <v>2621</v>
      </c>
      <c r="E74" s="7"/>
      <c r="F74" s="2">
        <f t="shared" si="0"/>
        <v>-30130.1</v>
      </c>
    </row>
    <row r="75" spans="2:6" s="106" customFormat="1">
      <c r="B75" s="140" t="s">
        <v>349</v>
      </c>
      <c r="C75" s="136" t="s">
        <v>370</v>
      </c>
      <c r="D75" s="7">
        <v>2227.85</v>
      </c>
      <c r="E75" s="7"/>
      <c r="F75" s="2">
        <f t="shared" si="0"/>
        <v>-27902.25</v>
      </c>
    </row>
    <row r="76" spans="2:6" s="106" customFormat="1">
      <c r="B76" s="140" t="s">
        <v>349</v>
      </c>
      <c r="C76" s="136" t="s">
        <v>371</v>
      </c>
      <c r="D76" s="7">
        <v>1569.75</v>
      </c>
      <c r="E76" s="7"/>
      <c r="F76" s="147">
        <f t="shared" si="0"/>
        <v>-26332.5</v>
      </c>
    </row>
    <row r="77" spans="2:6" s="106" customFormat="1">
      <c r="B77" s="175">
        <v>44134</v>
      </c>
      <c r="C77" s="136" t="s">
        <v>372</v>
      </c>
      <c r="D77" s="77">
        <f>2621-262.1</f>
        <v>2358.9</v>
      </c>
      <c r="E77" s="7"/>
      <c r="F77" s="2">
        <f t="shared" ref="F77:F95" si="2">F76+D77+E77</f>
        <v>-23973.599999999999</v>
      </c>
    </row>
    <row r="78" spans="2:6" s="106" customFormat="1">
      <c r="B78" s="140">
        <v>44134</v>
      </c>
      <c r="C78" s="136" t="s">
        <v>373</v>
      </c>
      <c r="D78" s="77">
        <v>2621</v>
      </c>
      <c r="E78" s="7"/>
      <c r="F78" s="2">
        <f t="shared" si="2"/>
        <v>-21352.6</v>
      </c>
    </row>
    <row r="79" spans="2:6" s="116" customFormat="1">
      <c r="B79" s="140">
        <v>44134</v>
      </c>
      <c r="C79" s="136" t="s">
        <v>374</v>
      </c>
      <c r="D79" s="7">
        <v>2227.85</v>
      </c>
      <c r="E79" s="7"/>
      <c r="F79" s="2">
        <f t="shared" si="2"/>
        <v>-19124.75</v>
      </c>
    </row>
    <row r="80" spans="2:6" s="116" customFormat="1">
      <c r="B80" s="140">
        <v>44134</v>
      </c>
      <c r="C80" s="136" t="s">
        <v>375</v>
      </c>
      <c r="D80" s="7">
        <v>1569.75</v>
      </c>
      <c r="E80" s="7"/>
      <c r="F80" s="2">
        <f t="shared" si="2"/>
        <v>-17555</v>
      </c>
    </row>
    <row r="81" spans="2:6" s="116" customFormat="1" ht="15.75">
      <c r="B81" s="140">
        <v>44146</v>
      </c>
      <c r="C81" s="143" t="s">
        <v>399</v>
      </c>
      <c r="D81" s="7"/>
      <c r="E81" s="7">
        <v>-32842</v>
      </c>
      <c r="F81" s="2">
        <f>F80+D81+E81</f>
        <v>-50397</v>
      </c>
    </row>
    <row r="82" spans="2:6" s="116" customFormat="1">
      <c r="B82" s="175">
        <v>44165</v>
      </c>
      <c r="C82" s="136" t="s">
        <v>376</v>
      </c>
      <c r="D82" s="77">
        <f>2621-262.1</f>
        <v>2358.9</v>
      </c>
      <c r="E82" s="7"/>
      <c r="F82" s="2">
        <f>F81+D82+E82</f>
        <v>-48038.1</v>
      </c>
    </row>
    <row r="83" spans="2:6" s="98" customFormat="1">
      <c r="B83" s="140">
        <v>44165</v>
      </c>
      <c r="C83" s="136" t="s">
        <v>377</v>
      </c>
      <c r="D83" s="77">
        <v>2621</v>
      </c>
      <c r="E83" s="7"/>
      <c r="F83" s="2">
        <f>F82+D83+E83</f>
        <v>-45417.1</v>
      </c>
    </row>
    <row r="84" spans="2:6" s="98" customFormat="1">
      <c r="B84" s="140">
        <v>44165</v>
      </c>
      <c r="C84" s="136" t="s">
        <v>378</v>
      </c>
      <c r="D84" s="7">
        <v>2227.85</v>
      </c>
      <c r="E84" s="7"/>
      <c r="F84" s="2">
        <f>F83+D84+E84</f>
        <v>-43189.25</v>
      </c>
    </row>
    <row r="85" spans="2:6" s="176" customFormat="1">
      <c r="B85" s="140">
        <v>44165</v>
      </c>
      <c r="C85" s="136" t="s">
        <v>379</v>
      </c>
      <c r="D85" s="7">
        <v>1569.75</v>
      </c>
      <c r="E85" s="7"/>
      <c r="F85" s="2">
        <f>F84+D85+E85</f>
        <v>-41619.5</v>
      </c>
    </row>
    <row r="86" spans="2:6" s="176" customFormat="1">
      <c r="B86" s="140">
        <v>44561</v>
      </c>
      <c r="C86" s="136" t="s">
        <v>401</v>
      </c>
      <c r="D86" s="77">
        <f>2621-262.1</f>
        <v>2358.9</v>
      </c>
      <c r="E86" s="7"/>
      <c r="F86" s="2">
        <f t="shared" si="2"/>
        <v>-39260.6</v>
      </c>
    </row>
    <row r="87" spans="2:6" s="176" customFormat="1">
      <c r="B87" s="140">
        <v>44561</v>
      </c>
      <c r="C87" s="136" t="s">
        <v>402</v>
      </c>
      <c r="D87" s="77">
        <v>2621</v>
      </c>
      <c r="E87" s="7"/>
      <c r="F87" s="2">
        <f t="shared" si="2"/>
        <v>-36639.599999999999</v>
      </c>
    </row>
    <row r="88" spans="2:6" s="176" customFormat="1">
      <c r="B88" s="140">
        <v>44561</v>
      </c>
      <c r="C88" s="136" t="s">
        <v>403</v>
      </c>
      <c r="D88" s="7">
        <v>2227.85</v>
      </c>
      <c r="E88" s="7"/>
      <c r="F88" s="2">
        <f t="shared" si="2"/>
        <v>-34411.75</v>
      </c>
    </row>
    <row r="89" spans="2:6" s="176" customFormat="1">
      <c r="B89" s="140">
        <v>44561</v>
      </c>
      <c r="C89" s="136" t="s">
        <v>404</v>
      </c>
      <c r="D89" s="7">
        <v>1569.75</v>
      </c>
      <c r="E89" s="7"/>
      <c r="F89" s="2">
        <f t="shared" si="2"/>
        <v>-32842</v>
      </c>
    </row>
    <row r="90" spans="2:6" s="176" customFormat="1">
      <c r="B90" s="140"/>
      <c r="C90" s="136"/>
      <c r="D90" s="7"/>
      <c r="E90" s="7"/>
      <c r="F90" s="2">
        <f t="shared" si="2"/>
        <v>-32842</v>
      </c>
    </row>
    <row r="91" spans="2:6" s="176" customFormat="1">
      <c r="B91" s="140"/>
      <c r="C91" s="136"/>
      <c r="D91" s="7"/>
      <c r="E91" s="7"/>
      <c r="F91" s="2">
        <f t="shared" si="2"/>
        <v>-32842</v>
      </c>
    </row>
    <row r="92" spans="2:6" s="176" customFormat="1">
      <c r="B92" s="140"/>
      <c r="C92" s="136"/>
      <c r="D92" s="7"/>
      <c r="E92" s="7"/>
      <c r="F92" s="2">
        <f t="shared" si="2"/>
        <v>-32842</v>
      </c>
    </row>
    <row r="93" spans="2:6">
      <c r="B93" s="61"/>
      <c r="C93" s="6"/>
      <c r="D93" s="6"/>
      <c r="E93" s="7"/>
      <c r="F93" s="2">
        <f t="shared" si="2"/>
        <v>-32842</v>
      </c>
    </row>
    <row r="94" spans="2:6" ht="15.75" thickBot="1">
      <c r="B94" s="61"/>
      <c r="C94" s="4"/>
      <c r="D94" s="4"/>
      <c r="E94" s="63"/>
      <c r="F94" s="2">
        <f t="shared" si="2"/>
        <v>-32842</v>
      </c>
    </row>
    <row r="95" spans="2:6" ht="15.75" thickBot="1">
      <c r="B95" s="15"/>
      <c r="C95" s="12" t="s">
        <v>19</v>
      </c>
      <c r="D95" s="12"/>
      <c r="E95" s="13"/>
      <c r="F95" s="13">
        <f t="shared" si="2"/>
        <v>-32842</v>
      </c>
    </row>
  </sheetData>
  <autoFilter ref="B8:M95" xr:uid="{077A58E8-0B25-490A-80AC-4063863667D0}"/>
  <sortState xmlns:xlrd2="http://schemas.microsoft.com/office/spreadsheetml/2017/richdata2" ref="A81:M85">
    <sortCondition ref="B81:B85"/>
  </sortState>
  <mergeCells count="4">
    <mergeCell ref="C2:F2"/>
    <mergeCell ref="C3:F3"/>
    <mergeCell ref="C4:F4"/>
    <mergeCell ref="C5:E5"/>
  </mergeCells>
  <phoneticPr fontId="105" type="noConversion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B1:G25"/>
  <sheetViews>
    <sheetView showGridLines="0" workbookViewId="0">
      <selection activeCell="H21" sqref="H21"/>
    </sheetView>
  </sheetViews>
  <sheetFormatPr defaultRowHeight="15"/>
  <cols>
    <col min="1" max="1" width="3.6640625" customWidth="1"/>
    <col min="2" max="2" width="14.44140625" bestFit="1" customWidth="1"/>
    <col min="3" max="3" width="61.21875" bestFit="1" customWidth="1"/>
    <col min="4" max="4" width="11.33203125" customWidth="1"/>
    <col min="5" max="5" width="11.33203125" style="75" customWidth="1"/>
    <col min="6" max="6" width="11.33203125" customWidth="1"/>
    <col min="7" max="7" width="23.5546875" bestFit="1" customWidth="1"/>
  </cols>
  <sheetData>
    <row r="1" spans="2:7">
      <c r="F1" t="s">
        <v>9</v>
      </c>
    </row>
    <row r="2" spans="2:7">
      <c r="B2" t="s">
        <v>10</v>
      </c>
      <c r="C2" s="186" t="s">
        <v>32</v>
      </c>
      <c r="D2" s="185"/>
      <c r="E2" s="185"/>
      <c r="F2" s="185"/>
    </row>
    <row r="3" spans="2:7">
      <c r="B3" t="s">
        <v>12</v>
      </c>
      <c r="C3" s="187">
        <v>234010003</v>
      </c>
      <c r="D3" s="187"/>
      <c r="E3" s="187"/>
      <c r="F3" s="187"/>
    </row>
    <row r="4" spans="2:7">
      <c r="B4" t="s">
        <v>13</v>
      </c>
      <c r="C4" s="185" t="s">
        <v>66</v>
      </c>
      <c r="D4" s="185"/>
      <c r="E4" s="185"/>
      <c r="F4" s="185"/>
    </row>
    <row r="5" spans="2:7">
      <c r="B5" t="s">
        <v>14</v>
      </c>
      <c r="C5" s="189" t="s">
        <v>358</v>
      </c>
      <c r="D5" s="185"/>
      <c r="E5" s="185"/>
      <c r="F5" s="87"/>
      <c r="G5" s="87"/>
    </row>
    <row r="7" spans="2:7" ht="15.75" thickBot="1"/>
    <row r="8" spans="2:7" ht="15.75" thickBot="1">
      <c r="B8" s="8" t="s">
        <v>15</v>
      </c>
      <c r="C8" s="8" t="s">
        <v>16</v>
      </c>
      <c r="D8" s="8" t="s">
        <v>5</v>
      </c>
      <c r="E8" s="76" t="s">
        <v>6</v>
      </c>
      <c r="F8" s="9" t="s">
        <v>18</v>
      </c>
    </row>
    <row r="9" spans="2:7">
      <c r="B9" s="11"/>
      <c r="C9" s="11"/>
      <c r="D9" s="11"/>
      <c r="E9" s="11"/>
      <c r="F9" s="11">
        <f>D9-E9</f>
        <v>0</v>
      </c>
      <c r="G9" s="196"/>
    </row>
    <row r="10" spans="2:7">
      <c r="B10" s="7"/>
      <c r="C10" s="7"/>
      <c r="D10" s="7"/>
      <c r="E10" s="7"/>
      <c r="F10" s="7">
        <f>F9+D10-E10</f>
        <v>0</v>
      </c>
      <c r="G10" s="196"/>
    </row>
    <row r="11" spans="2:7">
      <c r="B11" s="84"/>
      <c r="C11" s="7"/>
      <c r="D11" s="7"/>
      <c r="E11" s="7"/>
      <c r="F11" s="7">
        <f>F10+D11-E11</f>
        <v>0</v>
      </c>
    </row>
    <row r="12" spans="2:7">
      <c r="B12" s="7"/>
      <c r="C12" s="7"/>
      <c r="D12" s="7"/>
      <c r="E12" s="7"/>
      <c r="F12" s="7"/>
    </row>
    <row r="13" spans="2:7">
      <c r="B13" s="7"/>
      <c r="C13" s="7"/>
      <c r="D13" s="7"/>
      <c r="E13" s="7"/>
      <c r="F13" s="7"/>
    </row>
    <row r="14" spans="2:7">
      <c r="B14" s="7"/>
      <c r="C14" s="7"/>
      <c r="D14" s="7"/>
      <c r="E14" s="7"/>
      <c r="F14" s="7"/>
    </row>
    <row r="15" spans="2:7">
      <c r="B15" s="7"/>
      <c r="C15" s="7"/>
      <c r="D15" s="7"/>
      <c r="E15" s="7"/>
      <c r="F15" s="7"/>
    </row>
    <row r="16" spans="2:7">
      <c r="B16" s="7"/>
      <c r="C16" s="7"/>
      <c r="D16" s="7"/>
      <c r="E16" s="7"/>
      <c r="F16" s="7"/>
    </row>
    <row r="17" spans="2:6">
      <c r="B17" s="7"/>
      <c r="C17" s="7"/>
      <c r="D17" s="7"/>
      <c r="E17" s="7"/>
      <c r="F17" s="7"/>
    </row>
    <row r="18" spans="2:6">
      <c r="B18" s="7"/>
      <c r="C18" s="7"/>
      <c r="D18" s="7"/>
      <c r="E18" s="7"/>
      <c r="F18" s="7"/>
    </row>
    <row r="19" spans="2:6">
      <c r="B19" s="7"/>
      <c r="C19" s="7"/>
      <c r="D19" s="7"/>
      <c r="E19" s="7"/>
      <c r="F19" s="7"/>
    </row>
    <row r="20" spans="2:6">
      <c r="B20" s="7"/>
      <c r="C20" s="7"/>
      <c r="D20" s="7"/>
      <c r="E20" s="7"/>
      <c r="F20" s="7"/>
    </row>
    <row r="21" spans="2:6">
      <c r="B21" s="7"/>
      <c r="C21" s="7"/>
      <c r="D21" s="7"/>
      <c r="E21" s="7"/>
      <c r="F21" s="7"/>
    </row>
    <row r="22" spans="2:6">
      <c r="B22" s="7"/>
      <c r="C22" s="7"/>
      <c r="D22" s="7"/>
      <c r="E22" s="7"/>
      <c r="F22" s="7"/>
    </row>
    <row r="23" spans="2:6">
      <c r="B23" s="7"/>
      <c r="C23" s="7"/>
      <c r="D23" s="7"/>
      <c r="E23" s="7"/>
      <c r="F23" s="7"/>
    </row>
    <row r="24" spans="2:6" ht="15.75" thickBot="1">
      <c r="B24" s="7"/>
      <c r="C24" s="7"/>
      <c r="D24" s="7"/>
      <c r="E24" s="7"/>
      <c r="F24" s="7"/>
    </row>
    <row r="25" spans="2:6" ht="15.75" thickBot="1">
      <c r="B25" s="13"/>
      <c r="C25" s="83"/>
      <c r="D25" s="13"/>
      <c r="E25" s="13"/>
      <c r="F25" s="13">
        <f>F11</f>
        <v>0</v>
      </c>
    </row>
  </sheetData>
  <mergeCells count="5">
    <mergeCell ref="C2:F2"/>
    <mergeCell ref="C3:F3"/>
    <mergeCell ref="C4:F4"/>
    <mergeCell ref="G9:G10"/>
    <mergeCell ref="C5:E5"/>
  </mergeCells>
  <hyperlinks>
    <hyperlink ref="F1" location="SUMARIO!A1" display="SUMARIO" xr:uid="{00000000-0004-0000-2700-000000000000}"/>
  </hyperlinks>
  <pageMargins left="0.511811024" right="0.511811024" top="0.78740157499999996" bottom="0.78740157499999996" header="0.31496062000000002" footer="0.31496062000000002"/>
  <pageSetup paperSize="9" scale="56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3D8A3-3AEF-494C-8FDA-D35CC57D389A}">
  <dimension ref="A2:L11"/>
  <sheetViews>
    <sheetView workbookViewId="0">
      <selection activeCell="H8" sqref="H8"/>
    </sheetView>
  </sheetViews>
  <sheetFormatPr defaultRowHeight="15"/>
  <cols>
    <col min="1" max="5" width="9.33203125" bestFit="1" customWidth="1"/>
  </cols>
  <sheetData>
    <row r="2" spans="1:12">
      <c r="A2" s="1">
        <f>11388.56+3796.21</f>
        <v>15184.77</v>
      </c>
      <c r="B2" s="1">
        <f>18795.54+6265.21</f>
        <v>25060.75</v>
      </c>
      <c r="C2" s="1">
        <f>21385.12+7128.41</f>
        <v>28513.53</v>
      </c>
      <c r="D2" s="1">
        <f>25177.2+8392.39</f>
        <v>33569.589999999997</v>
      </c>
      <c r="E2" s="1">
        <f>26962.67+8987.57</f>
        <v>35950.239999999998</v>
      </c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1"/>
      <c r="B4" s="1"/>
      <c r="C4" s="1">
        <f>26260.8+8753.65</f>
        <v>35014.449999999997</v>
      </c>
      <c r="D4" s="1"/>
      <c r="E4" s="1"/>
      <c r="F4" s="1"/>
      <c r="G4" s="1"/>
      <c r="H4" s="1"/>
      <c r="I4" s="1"/>
      <c r="J4" s="1"/>
      <c r="K4" s="1"/>
      <c r="L4" s="1"/>
    </row>
    <row r="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Plan115"/>
  <dimension ref="B1:H53"/>
  <sheetViews>
    <sheetView showGridLines="0" zoomScale="85" zoomScaleNormal="85" workbookViewId="0">
      <selection activeCell="C10" sqref="C10"/>
    </sheetView>
  </sheetViews>
  <sheetFormatPr defaultColWidth="9.6640625" defaultRowHeight="15.75" customHeight="1"/>
  <cols>
    <col min="1" max="1" width="2.77734375" customWidth="1"/>
    <col min="2" max="2" width="12.77734375" customWidth="1"/>
    <col min="3" max="3" width="51.77734375" customWidth="1"/>
    <col min="4" max="5" width="11.33203125" customWidth="1"/>
    <col min="6" max="6" width="2.77734375" customWidth="1"/>
    <col min="7" max="7" width="6.77734375" customWidth="1"/>
    <col min="8" max="8" width="8.21875" customWidth="1"/>
  </cols>
  <sheetData>
    <row r="1" spans="2:8" ht="15.75" customHeight="1">
      <c r="E1" t="s">
        <v>9</v>
      </c>
    </row>
    <row r="2" spans="2:8" ht="15.75" customHeight="1">
      <c r="B2" t="s">
        <v>10</v>
      </c>
      <c r="C2" s="185" t="e">
        <f>IF(#REF!=0,#REF!,CONCATENATE(#REF!, "        ",#REF!, " ",#REF!))</f>
        <v>#REF!</v>
      </c>
      <c r="D2" s="185"/>
      <c r="E2" s="185"/>
      <c r="G2" s="185" t="s">
        <v>11</v>
      </c>
      <c r="H2" s="185"/>
    </row>
    <row r="3" spans="2:8" ht="15.75" customHeight="1" thickBot="1">
      <c r="B3" t="s">
        <v>12</v>
      </c>
      <c r="C3" s="185">
        <v>21106005</v>
      </c>
      <c r="D3" s="185"/>
      <c r="E3" s="185"/>
      <c r="G3" s="185"/>
      <c r="H3" s="185"/>
    </row>
    <row r="4" spans="2:8" ht="15.75" customHeight="1" thickTop="1">
      <c r="B4" t="s">
        <v>13</v>
      </c>
      <c r="C4" s="185" t="str">
        <f>IFERROR(VLOOKUP(C3,#REF!,2,0),"Conta não encontrada")</f>
        <v>Conta não encontrada</v>
      </c>
      <c r="D4" s="185" t="e">
        <f>VLOOKUP(D6,#REF!,2,0)</f>
        <v>#REF!</v>
      </c>
      <c r="E4" s="185" t="e">
        <f>VLOOKUP(E6,#REF!,2,0)</f>
        <v>#REF!</v>
      </c>
      <c r="G4" s="185"/>
      <c r="H4" s="185"/>
    </row>
    <row r="5" spans="2:8" ht="15.75" customHeight="1">
      <c r="B5" t="s">
        <v>14</v>
      </c>
      <c r="C5" s="185" t="e">
        <f>IF(#REF!=0,#REF!,CONCATENATE(#REF!,"   ","(",TEXT(#REF!,"MM/DD/AAAA")," - ",TEXT(#REF!,"MM/DD/AAAA"),")"))</f>
        <v>#REF!</v>
      </c>
      <c r="D5" s="185"/>
      <c r="E5" s="185"/>
      <c r="G5" s="185"/>
      <c r="H5" s="185"/>
    </row>
    <row r="6" spans="2:8" ht="15.75" customHeight="1">
      <c r="G6" s="185"/>
      <c r="H6" s="185"/>
    </row>
    <row r="7" spans="2:8" ht="15.75" customHeight="1" thickBot="1">
      <c r="G7" s="185"/>
      <c r="H7" s="185"/>
    </row>
    <row r="8" spans="2:8" ht="15.75" customHeight="1" thickTop="1" thickBot="1">
      <c r="B8" t="s">
        <v>15</v>
      </c>
      <c r="C8" t="s">
        <v>16</v>
      </c>
      <c r="D8" t="s">
        <v>17</v>
      </c>
      <c r="E8" t="s">
        <v>18</v>
      </c>
    </row>
    <row r="9" spans="2:8" ht="15.75" customHeight="1" thickTop="1">
      <c r="E9" t="str">
        <f>IF(D9=0," ",D9)</f>
        <v xml:space="preserve"> </v>
      </c>
      <c r="G9" s="185"/>
      <c r="H9" s="185"/>
    </row>
    <row r="10" spans="2:8" ht="15.75" customHeight="1">
      <c r="E10" t="str">
        <f>IF(D10=0," ",E9+D10)</f>
        <v xml:space="preserve"> </v>
      </c>
      <c r="G10" s="185"/>
      <c r="H10" s="185"/>
    </row>
    <row r="11" spans="2:8" ht="15.75" customHeight="1">
      <c r="E11" t="str">
        <f>IF(D11=0," ",E10+D11)</f>
        <v xml:space="preserve"> </v>
      </c>
      <c r="G11" s="185"/>
      <c r="H11" s="185"/>
    </row>
    <row r="12" spans="2:8" ht="15.75" customHeight="1" thickBot="1">
      <c r="E12" t="str">
        <f>IF(D12=0," ",E11+D12)</f>
        <v xml:space="preserve"> </v>
      </c>
      <c r="G12" s="185"/>
      <c r="H12" s="185"/>
    </row>
    <row r="13" spans="2:8" ht="15.75" customHeight="1" thickTop="1" thickBot="1">
      <c r="E13" t="str">
        <f>IF(D13=0," ",E12+D13)</f>
        <v xml:space="preserve"> </v>
      </c>
    </row>
    <row r="14" spans="2:8" ht="15.75" customHeight="1" thickTop="1">
      <c r="E14" t="str">
        <f>IF(D14=0," ",E13+D14)</f>
        <v xml:space="preserve"> </v>
      </c>
      <c r="G14" s="185"/>
      <c r="H14" s="185"/>
    </row>
    <row r="15" spans="2:8" ht="15.75" customHeight="1">
      <c r="E15" t="str">
        <f t="shared" ref="E15:E44" si="0">IF(D15=0," ",E14+D15)</f>
        <v xml:space="preserve"> </v>
      </c>
      <c r="G15" s="185"/>
      <c r="H15" s="185"/>
    </row>
    <row r="16" spans="2:8" ht="15.75" customHeight="1">
      <c r="E16" t="str">
        <f t="shared" si="0"/>
        <v xml:space="preserve"> </v>
      </c>
      <c r="G16" s="185"/>
      <c r="H16" s="185"/>
    </row>
    <row r="17" spans="5:8" ht="15.75" customHeight="1" thickBot="1">
      <c r="E17" t="str">
        <f t="shared" si="0"/>
        <v xml:space="preserve"> </v>
      </c>
      <c r="G17" s="185"/>
      <c r="H17" s="185"/>
    </row>
    <row r="18" spans="5:8" ht="15.75" customHeight="1" thickTop="1" thickBot="1">
      <c r="E18" t="str">
        <f t="shared" si="0"/>
        <v xml:space="preserve"> </v>
      </c>
    </row>
    <row r="19" spans="5:8" ht="15.75" customHeight="1" thickTop="1">
      <c r="E19" t="str">
        <f t="shared" si="0"/>
        <v xml:space="preserve"> </v>
      </c>
      <c r="G19" s="185"/>
      <c r="H19" s="185"/>
    </row>
    <row r="20" spans="5:8" ht="15.75" customHeight="1">
      <c r="E20" t="str">
        <f t="shared" si="0"/>
        <v xml:space="preserve"> </v>
      </c>
      <c r="G20" s="185"/>
      <c r="H20" s="185"/>
    </row>
    <row r="21" spans="5:8" ht="15.75" customHeight="1">
      <c r="E21" t="str">
        <f t="shared" si="0"/>
        <v xml:space="preserve"> </v>
      </c>
      <c r="G21" s="185"/>
      <c r="H21" s="185"/>
    </row>
    <row r="22" spans="5:8" ht="15.75" customHeight="1" thickBot="1">
      <c r="E22" t="str">
        <f t="shared" si="0"/>
        <v xml:space="preserve"> </v>
      </c>
      <c r="G22" s="185"/>
      <c r="H22" s="185"/>
    </row>
    <row r="23" spans="5:8" ht="15.75" customHeight="1" thickTop="1" thickBot="1">
      <c r="E23" t="str">
        <f t="shared" si="0"/>
        <v xml:space="preserve"> </v>
      </c>
    </row>
    <row r="24" spans="5:8" ht="15.75" customHeight="1" thickTop="1">
      <c r="E24" t="str">
        <f t="shared" si="0"/>
        <v xml:space="preserve"> </v>
      </c>
      <c r="G24" s="185"/>
      <c r="H24" s="185"/>
    </row>
    <row r="25" spans="5:8" ht="15.75" customHeight="1">
      <c r="E25" t="str">
        <f t="shared" si="0"/>
        <v xml:space="preserve"> </v>
      </c>
      <c r="G25" s="185"/>
      <c r="H25" s="185"/>
    </row>
    <row r="26" spans="5:8" ht="15.75" customHeight="1">
      <c r="E26" t="str">
        <f t="shared" si="0"/>
        <v xml:space="preserve"> </v>
      </c>
      <c r="G26" s="185"/>
      <c r="H26" s="185"/>
    </row>
    <row r="27" spans="5:8" ht="15.75" customHeight="1" thickBot="1">
      <c r="E27" t="str">
        <f t="shared" si="0"/>
        <v xml:space="preserve"> </v>
      </c>
      <c r="G27" s="185"/>
      <c r="H27" s="185"/>
    </row>
    <row r="28" spans="5:8" ht="15.75" customHeight="1" thickTop="1" thickBot="1">
      <c r="E28" t="str">
        <f t="shared" si="0"/>
        <v xml:space="preserve"> </v>
      </c>
    </row>
    <row r="29" spans="5:8" ht="15.75" customHeight="1" thickTop="1">
      <c r="E29" t="str">
        <f t="shared" si="0"/>
        <v xml:space="preserve"> </v>
      </c>
      <c r="G29" s="185"/>
      <c r="H29" s="185"/>
    </row>
    <row r="30" spans="5:8" ht="15.75" customHeight="1">
      <c r="E30" t="str">
        <f t="shared" si="0"/>
        <v xml:space="preserve"> </v>
      </c>
      <c r="G30" s="185"/>
      <c r="H30" s="185"/>
    </row>
    <row r="31" spans="5:8" ht="15.75" customHeight="1">
      <c r="E31" t="str">
        <f t="shared" si="0"/>
        <v xml:space="preserve"> </v>
      </c>
      <c r="G31" s="185"/>
      <c r="H31" s="185"/>
    </row>
    <row r="32" spans="5:8" ht="15.75" customHeight="1" thickBot="1">
      <c r="E32" t="str">
        <f t="shared" si="0"/>
        <v xml:space="preserve"> </v>
      </c>
      <c r="G32" s="185"/>
      <c r="H32" s="185"/>
    </row>
    <row r="33" spans="3:8" ht="15.75" customHeight="1" thickTop="1" thickBot="1">
      <c r="E33" t="str">
        <f t="shared" si="0"/>
        <v xml:space="preserve"> </v>
      </c>
    </row>
    <row r="34" spans="3:8" ht="15.75" customHeight="1" thickTop="1">
      <c r="E34" t="str">
        <f t="shared" si="0"/>
        <v xml:space="preserve"> </v>
      </c>
      <c r="G34" s="185"/>
      <c r="H34" s="185"/>
    </row>
    <row r="35" spans="3:8" ht="15.75" customHeight="1">
      <c r="E35" t="str">
        <f t="shared" si="0"/>
        <v xml:space="preserve"> </v>
      </c>
      <c r="G35" s="185"/>
      <c r="H35" s="185"/>
    </row>
    <row r="36" spans="3:8" ht="15.75" customHeight="1">
      <c r="E36" t="str">
        <f t="shared" si="0"/>
        <v xml:space="preserve"> </v>
      </c>
      <c r="G36" s="185"/>
      <c r="H36" s="185"/>
    </row>
    <row r="37" spans="3:8" ht="15.75" customHeight="1" thickBot="1">
      <c r="E37" t="str">
        <f t="shared" si="0"/>
        <v xml:space="preserve"> </v>
      </c>
      <c r="G37" s="185"/>
      <c r="H37" s="185"/>
    </row>
    <row r="38" spans="3:8" ht="15.75" customHeight="1" thickTop="1" thickBot="1">
      <c r="E38" t="str">
        <f t="shared" si="0"/>
        <v xml:space="preserve"> </v>
      </c>
    </row>
    <row r="39" spans="3:8" ht="15.75" customHeight="1" thickTop="1">
      <c r="E39" t="str">
        <f t="shared" si="0"/>
        <v xml:space="preserve"> </v>
      </c>
      <c r="G39" s="185"/>
      <c r="H39" s="185"/>
    </row>
    <row r="40" spans="3:8" ht="15.75" customHeight="1">
      <c r="E40" t="str">
        <f t="shared" si="0"/>
        <v xml:space="preserve"> </v>
      </c>
      <c r="G40" s="185"/>
      <c r="H40" s="185"/>
    </row>
    <row r="41" spans="3:8" ht="15.75" customHeight="1">
      <c r="E41" t="str">
        <f t="shared" si="0"/>
        <v xml:space="preserve"> </v>
      </c>
      <c r="G41" s="185"/>
      <c r="H41" s="185"/>
    </row>
    <row r="42" spans="3:8" ht="15.75" customHeight="1" thickBot="1">
      <c r="E42" t="str">
        <f t="shared" si="0"/>
        <v xml:space="preserve"> </v>
      </c>
      <c r="G42" s="185"/>
      <c r="H42" s="185"/>
    </row>
    <row r="43" spans="3:8" ht="15.75" customHeight="1" thickTop="1">
      <c r="E43" t="str">
        <f t="shared" si="0"/>
        <v xml:space="preserve"> </v>
      </c>
    </row>
    <row r="44" spans="3:8" ht="15.75" customHeight="1">
      <c r="E44" t="str">
        <f t="shared" si="0"/>
        <v xml:space="preserve"> </v>
      </c>
    </row>
    <row r="45" spans="3:8" ht="15.75" customHeight="1">
      <c r="C45" t="s">
        <v>19</v>
      </c>
      <c r="E45">
        <f>ROUND(SUM(D9:D44),2)</f>
        <v>0</v>
      </c>
    </row>
    <row r="46" spans="3:8" ht="6.95" customHeight="1"/>
    <row r="47" spans="3:8" ht="15.75" customHeight="1">
      <c r="C47" t="s">
        <v>20</v>
      </c>
      <c r="E47" t="str">
        <f>IFERROR(VLOOKUP(C3,#REF!,7,0),"Erro")</f>
        <v>Erro</v>
      </c>
      <c r="G47" t="str">
        <f>IF($E$47=$E$45," ","DIFERENÇA, FAVOR VERIFICAR")</f>
        <v>DIFERENÇA, FAVOR VERIFICAR</v>
      </c>
    </row>
    <row r="48" spans="3:8" ht="6.95" customHeight="1"/>
    <row r="49" spans="2:5" ht="15.75" customHeight="1">
      <c r="B49" t="s">
        <v>21</v>
      </c>
      <c r="C49" t="e">
        <f>#REF!</f>
        <v>#REF!</v>
      </c>
      <c r="E49" t="e">
        <f>#REF!</f>
        <v>#REF!</v>
      </c>
    </row>
    <row r="50" spans="2:5" ht="6.95" customHeight="1"/>
    <row r="51" spans="2:5" ht="15.75" customHeight="1" thickBot="1">
      <c r="B51" t="s">
        <v>22</v>
      </c>
      <c r="C51" t="e">
        <f>#REF!</f>
        <v>#REF!</v>
      </c>
      <c r="E51" t="e">
        <f>#REF!</f>
        <v>#REF!</v>
      </c>
    </row>
    <row r="53" spans="2:5" ht="15.75" customHeight="1">
      <c r="E53" t="e">
        <f>E47-E45</f>
        <v>#VALUE!</v>
      </c>
    </row>
  </sheetData>
  <sheetProtection selectLockedCells="1"/>
  <mergeCells count="13">
    <mergeCell ref="G39:H42"/>
    <mergeCell ref="G9:H12"/>
    <mergeCell ref="G14:H17"/>
    <mergeCell ref="G19:H22"/>
    <mergeCell ref="G24:H27"/>
    <mergeCell ref="G29:H32"/>
    <mergeCell ref="G34:H37"/>
    <mergeCell ref="C2:E2"/>
    <mergeCell ref="G2:H3"/>
    <mergeCell ref="C3:E3"/>
    <mergeCell ref="C4:E4"/>
    <mergeCell ref="G4:H7"/>
    <mergeCell ref="C5:E5"/>
  </mergeCells>
  <conditionalFormatting sqref="G47">
    <cfRule type="cellIs" dxfId="2" priority="1" operator="equal">
      <formula>"DIFERENÇA, FAVOR VERIFICAR"</formula>
    </cfRule>
  </conditionalFormatting>
  <hyperlinks>
    <hyperlink ref="E1" location="SUMARIO!A1" display="SUMARIO" xr:uid="{00000000-0004-0000-2800-000000000000}"/>
  </hyperlinks>
  <printOptions horizontalCentered="1"/>
  <pageMargins left="0.43307086614173229" right="0.43307086614173229" top="1.299212598425197" bottom="0.74803149606299213" header="0.51181102362204722" footer="0.31496062992125984"/>
  <pageSetup paperSize="9" scale="85" orientation="portrait" r:id="rId1"/>
  <headerFooter alignWithMargins="0">
    <oddHeader>&amp;L&amp;G&amp;C&amp;"Calibri,Negrito"
CONCILIAÇÃO CONTÁBIL&amp;R&amp;10[inserir logo aqui]</oddHead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Plan8">
    <tabColor rgb="FFFF0000"/>
  </sheetPr>
  <dimension ref="B2:H53"/>
  <sheetViews>
    <sheetView showGridLines="0" zoomScale="85" zoomScaleNormal="85" workbookViewId="0">
      <selection activeCell="C3" sqref="C3:E3"/>
    </sheetView>
  </sheetViews>
  <sheetFormatPr defaultColWidth="9.6640625" defaultRowHeight="15"/>
  <cols>
    <col min="1" max="1" width="3.6640625" customWidth="1"/>
    <col min="2" max="2" width="13" bestFit="1" customWidth="1"/>
    <col min="3" max="3" width="56.77734375" customWidth="1"/>
    <col min="4" max="5" width="11.33203125" customWidth="1"/>
    <col min="6" max="6" width="3.77734375" customWidth="1"/>
    <col min="7" max="8" width="6.77734375" customWidth="1"/>
  </cols>
  <sheetData>
    <row r="2" spans="2:8" ht="15.75" customHeight="1">
      <c r="B2" t="s">
        <v>10</v>
      </c>
      <c r="C2" s="185" t="e">
        <f>IF(#REF!=0,#REF!,CONCATENATE(#REF!, "        ",#REF!, " ",#REF!))</f>
        <v>#REF!</v>
      </c>
      <c r="D2" s="185"/>
      <c r="E2" s="185"/>
      <c r="G2" s="185" t="s">
        <v>11</v>
      </c>
      <c r="H2" s="185"/>
    </row>
    <row r="3" spans="2:8" ht="15.75" customHeight="1" thickBot="1">
      <c r="B3" t="s">
        <v>12</v>
      </c>
      <c r="C3" s="185">
        <v>21710100003</v>
      </c>
      <c r="D3" s="185"/>
      <c r="E3" s="185"/>
      <c r="G3" s="185"/>
      <c r="H3" s="185"/>
    </row>
    <row r="4" spans="2:8" ht="15.75" customHeight="1" thickTop="1">
      <c r="B4" t="s">
        <v>13</v>
      </c>
      <c r="C4" s="185" t="str">
        <f>IFERROR(VLOOKUP(C3,#REF!,2,0),"Conta não encontrada")</f>
        <v>Conta não encontrada</v>
      </c>
      <c r="D4" s="185" t="e">
        <f>VLOOKUP(D6,#REF!,2,0)</f>
        <v>#REF!</v>
      </c>
      <c r="E4" s="185" t="e">
        <f>VLOOKUP(E6,#REF!,2,0)</f>
        <v>#REF!</v>
      </c>
      <c r="G4" s="185"/>
      <c r="H4" s="185"/>
    </row>
    <row r="5" spans="2:8" ht="15.75" customHeight="1">
      <c r="B5" t="s">
        <v>14</v>
      </c>
      <c r="C5" s="185" t="e">
        <f>IF(#REF!=0,#REF!,CONCATENATE(#REF!,"   ","(",TEXT(#REF!,"MM/DD/AAAA")," - ",TEXT(#REF!,"MM/DD/AAAA"),")"))</f>
        <v>#REF!</v>
      </c>
      <c r="D5" s="185"/>
      <c r="E5" s="185"/>
      <c r="G5" s="185"/>
      <c r="H5" s="185"/>
    </row>
    <row r="6" spans="2:8" ht="15.75" customHeight="1">
      <c r="G6" s="185"/>
      <c r="H6" s="185"/>
    </row>
    <row r="7" spans="2:8" ht="15.75" customHeight="1" thickBot="1">
      <c r="G7" s="185"/>
      <c r="H7" s="185"/>
    </row>
    <row r="8" spans="2:8" ht="15.75" customHeight="1" thickTop="1" thickBot="1">
      <c r="B8" t="s">
        <v>15</v>
      </c>
      <c r="C8" t="s">
        <v>16</v>
      </c>
      <c r="D8" t="s">
        <v>17</v>
      </c>
      <c r="E8" t="s">
        <v>18</v>
      </c>
    </row>
    <row r="9" spans="2:8" ht="15.75" customHeight="1" thickTop="1">
      <c r="E9" t="str">
        <f>IF(D9=0," ",D9)</f>
        <v xml:space="preserve"> </v>
      </c>
      <c r="G9" s="185"/>
      <c r="H9" s="185"/>
    </row>
    <row r="10" spans="2:8" ht="15.75" customHeight="1">
      <c r="E10" t="str">
        <f>IF(D10=0," ",E9+D10)</f>
        <v xml:space="preserve"> </v>
      </c>
      <c r="G10" s="185"/>
      <c r="H10" s="185"/>
    </row>
    <row r="11" spans="2:8" ht="15.75" customHeight="1">
      <c r="E11" t="str">
        <f t="shared" ref="E11:E44" si="0">IF(D11=0," ",E10+D11)</f>
        <v xml:space="preserve"> </v>
      </c>
      <c r="G11" s="185"/>
      <c r="H11" s="185"/>
    </row>
    <row r="12" spans="2:8" ht="15.75" customHeight="1" thickBot="1">
      <c r="E12" t="str">
        <f t="shared" si="0"/>
        <v xml:space="preserve"> </v>
      </c>
      <c r="G12" s="185"/>
      <c r="H12" s="185"/>
    </row>
    <row r="13" spans="2:8" ht="15.75" customHeight="1" thickTop="1" thickBot="1">
      <c r="E13" t="str">
        <f>IF(D13=0," ",E12+D13)</f>
        <v xml:space="preserve"> </v>
      </c>
    </row>
    <row r="14" spans="2:8" ht="15.75" customHeight="1" thickTop="1">
      <c r="E14" t="str">
        <f>IF(D14=0," ",E13+D14)</f>
        <v xml:space="preserve"> </v>
      </c>
      <c r="G14" s="185"/>
      <c r="H14" s="185"/>
    </row>
    <row r="15" spans="2:8" ht="15.75" customHeight="1">
      <c r="E15" t="str">
        <f t="shared" si="0"/>
        <v xml:space="preserve"> </v>
      </c>
      <c r="G15" s="185"/>
      <c r="H15" s="185"/>
    </row>
    <row r="16" spans="2:8" ht="15.75" customHeight="1">
      <c r="E16" t="str">
        <f t="shared" si="0"/>
        <v xml:space="preserve"> </v>
      </c>
      <c r="G16" s="185"/>
      <c r="H16" s="185"/>
    </row>
    <row r="17" spans="5:8" ht="15.75" customHeight="1" thickBot="1">
      <c r="E17" t="str">
        <f t="shared" si="0"/>
        <v xml:space="preserve"> </v>
      </c>
      <c r="G17" s="185"/>
      <c r="H17" s="185"/>
    </row>
    <row r="18" spans="5:8" ht="15.75" customHeight="1" thickTop="1" thickBot="1">
      <c r="E18" t="str">
        <f t="shared" si="0"/>
        <v xml:space="preserve"> </v>
      </c>
    </row>
    <row r="19" spans="5:8" ht="15.75" customHeight="1" thickTop="1">
      <c r="E19" t="str">
        <f t="shared" si="0"/>
        <v xml:space="preserve"> </v>
      </c>
      <c r="G19" s="185"/>
      <c r="H19" s="185"/>
    </row>
    <row r="20" spans="5:8" ht="15.75" customHeight="1">
      <c r="E20" t="str">
        <f t="shared" si="0"/>
        <v xml:space="preserve"> </v>
      </c>
      <c r="G20" s="185"/>
      <c r="H20" s="185"/>
    </row>
    <row r="21" spans="5:8" ht="15.75" customHeight="1">
      <c r="E21" t="str">
        <f t="shared" si="0"/>
        <v xml:space="preserve"> </v>
      </c>
      <c r="G21" s="185"/>
      <c r="H21" s="185"/>
    </row>
    <row r="22" spans="5:8" ht="15.75" customHeight="1" thickBot="1">
      <c r="E22" t="str">
        <f t="shared" si="0"/>
        <v xml:space="preserve"> </v>
      </c>
      <c r="G22" s="185"/>
      <c r="H22" s="185"/>
    </row>
    <row r="23" spans="5:8" ht="15.75" customHeight="1" thickTop="1" thickBot="1">
      <c r="E23" t="str">
        <f t="shared" si="0"/>
        <v xml:space="preserve"> </v>
      </c>
    </row>
    <row r="24" spans="5:8" ht="15.75" customHeight="1" thickTop="1">
      <c r="E24" t="str">
        <f t="shared" si="0"/>
        <v xml:space="preserve"> </v>
      </c>
      <c r="G24" s="185"/>
      <c r="H24" s="185"/>
    </row>
    <row r="25" spans="5:8" ht="15.75" customHeight="1">
      <c r="E25" t="str">
        <f t="shared" si="0"/>
        <v xml:space="preserve"> </v>
      </c>
      <c r="G25" s="185"/>
      <c r="H25" s="185"/>
    </row>
    <row r="26" spans="5:8" ht="15.75" customHeight="1">
      <c r="E26" t="str">
        <f t="shared" si="0"/>
        <v xml:space="preserve"> </v>
      </c>
      <c r="G26" s="185"/>
      <c r="H26" s="185"/>
    </row>
    <row r="27" spans="5:8" ht="15.75" customHeight="1" thickBot="1">
      <c r="E27" t="str">
        <f t="shared" si="0"/>
        <v xml:space="preserve"> </v>
      </c>
      <c r="G27" s="185"/>
      <c r="H27" s="185"/>
    </row>
    <row r="28" spans="5:8" ht="15.75" customHeight="1" thickTop="1" thickBot="1">
      <c r="E28" t="str">
        <f t="shared" si="0"/>
        <v xml:space="preserve"> </v>
      </c>
    </row>
    <row r="29" spans="5:8" ht="15.75" customHeight="1" thickTop="1">
      <c r="E29" t="str">
        <f t="shared" si="0"/>
        <v xml:space="preserve"> </v>
      </c>
      <c r="G29" s="185"/>
      <c r="H29" s="185"/>
    </row>
    <row r="30" spans="5:8" ht="15.75" customHeight="1">
      <c r="E30" t="str">
        <f t="shared" si="0"/>
        <v xml:space="preserve"> </v>
      </c>
      <c r="G30" s="185"/>
      <c r="H30" s="185"/>
    </row>
    <row r="31" spans="5:8" ht="15.75" customHeight="1">
      <c r="E31" t="str">
        <f t="shared" si="0"/>
        <v xml:space="preserve"> </v>
      </c>
      <c r="G31" s="185"/>
      <c r="H31" s="185"/>
    </row>
    <row r="32" spans="5:8" ht="15.75" customHeight="1" thickBot="1">
      <c r="E32" t="str">
        <f t="shared" si="0"/>
        <v xml:space="preserve"> </v>
      </c>
      <c r="G32" s="185"/>
      <c r="H32" s="185"/>
    </row>
    <row r="33" spans="3:8" ht="15.75" customHeight="1" thickTop="1" thickBot="1">
      <c r="E33" t="str">
        <f t="shared" si="0"/>
        <v xml:space="preserve"> </v>
      </c>
    </row>
    <row r="34" spans="3:8" ht="15.75" customHeight="1" thickTop="1">
      <c r="E34" t="str">
        <f t="shared" si="0"/>
        <v xml:space="preserve"> </v>
      </c>
      <c r="G34" s="185"/>
      <c r="H34" s="185"/>
    </row>
    <row r="35" spans="3:8" ht="15.75" customHeight="1">
      <c r="E35" t="str">
        <f t="shared" si="0"/>
        <v xml:space="preserve"> </v>
      </c>
      <c r="G35" s="185"/>
      <c r="H35" s="185"/>
    </row>
    <row r="36" spans="3:8" ht="15.75" customHeight="1">
      <c r="E36" t="str">
        <f t="shared" si="0"/>
        <v xml:space="preserve"> </v>
      </c>
      <c r="G36" s="185"/>
      <c r="H36" s="185"/>
    </row>
    <row r="37" spans="3:8" ht="15.75" customHeight="1" thickBot="1">
      <c r="E37" t="str">
        <f t="shared" si="0"/>
        <v xml:space="preserve"> </v>
      </c>
      <c r="G37" s="185"/>
      <c r="H37" s="185"/>
    </row>
    <row r="38" spans="3:8" ht="15.75" customHeight="1" thickTop="1" thickBot="1">
      <c r="E38" t="str">
        <f t="shared" si="0"/>
        <v xml:space="preserve"> </v>
      </c>
    </row>
    <row r="39" spans="3:8" ht="15.75" customHeight="1" thickTop="1">
      <c r="E39" t="str">
        <f t="shared" si="0"/>
        <v xml:space="preserve"> </v>
      </c>
      <c r="G39" s="185"/>
      <c r="H39" s="185"/>
    </row>
    <row r="40" spans="3:8" ht="15.75" customHeight="1">
      <c r="E40" t="str">
        <f t="shared" si="0"/>
        <v xml:space="preserve"> </v>
      </c>
      <c r="G40" s="185"/>
      <c r="H40" s="185"/>
    </row>
    <row r="41" spans="3:8" ht="15.75" customHeight="1">
      <c r="E41" t="str">
        <f t="shared" si="0"/>
        <v xml:space="preserve"> </v>
      </c>
      <c r="G41" s="185"/>
      <c r="H41" s="185"/>
    </row>
    <row r="42" spans="3:8" ht="15.75" customHeight="1" thickBot="1">
      <c r="E42" t="str">
        <f t="shared" si="0"/>
        <v xml:space="preserve"> </v>
      </c>
      <c r="G42" s="185"/>
      <c r="H42" s="185"/>
    </row>
    <row r="43" spans="3:8" ht="15.75" customHeight="1" thickTop="1">
      <c r="E43" t="str">
        <f t="shared" si="0"/>
        <v xml:space="preserve"> </v>
      </c>
    </row>
    <row r="44" spans="3:8" ht="15.75" customHeight="1">
      <c r="E44" t="str">
        <f t="shared" si="0"/>
        <v xml:space="preserve"> </v>
      </c>
    </row>
    <row r="45" spans="3:8">
      <c r="C45" t="s">
        <v>19</v>
      </c>
      <c r="E45">
        <f>ROUND(SUM(D9:D44),2)</f>
        <v>0</v>
      </c>
    </row>
    <row r="46" spans="3:8" ht="6.95" customHeight="1"/>
    <row r="47" spans="3:8">
      <c r="C47" t="s">
        <v>20</v>
      </c>
      <c r="E47" t="str">
        <f>IFERROR(VLOOKUP(C3,#REF!,7,0),"Erro")</f>
        <v>Erro</v>
      </c>
      <c r="G47" t="str">
        <f>IF($E$47=$E$45," ","DIFERENÇA, FAVOR VERIFICAR")</f>
        <v>DIFERENÇA, FAVOR VERIFICAR</v>
      </c>
    </row>
    <row r="48" spans="3:8" ht="6.95" customHeight="1"/>
    <row r="49" spans="2:5">
      <c r="B49" t="s">
        <v>21</v>
      </c>
      <c r="C49" t="e">
        <f>#REF!</f>
        <v>#REF!</v>
      </c>
      <c r="E49" t="e">
        <f>#REF!</f>
        <v>#REF!</v>
      </c>
    </row>
    <row r="50" spans="2:5" ht="6.95" customHeight="1"/>
    <row r="51" spans="2:5" ht="15.75" thickBot="1">
      <c r="B51" t="s">
        <v>22</v>
      </c>
      <c r="C51" t="e">
        <f>#REF!</f>
        <v>#REF!</v>
      </c>
      <c r="E51" t="e">
        <f>#REF!</f>
        <v>#REF!</v>
      </c>
    </row>
    <row r="53" spans="2:5">
      <c r="E53" t="e">
        <f>E47-E45</f>
        <v>#VALUE!</v>
      </c>
    </row>
  </sheetData>
  <mergeCells count="13">
    <mergeCell ref="G39:H42"/>
    <mergeCell ref="G9:H12"/>
    <mergeCell ref="G14:H17"/>
    <mergeCell ref="G19:H22"/>
    <mergeCell ref="G24:H27"/>
    <mergeCell ref="G29:H32"/>
    <mergeCell ref="G34:H37"/>
    <mergeCell ref="C2:E2"/>
    <mergeCell ref="G2:H3"/>
    <mergeCell ref="C3:E3"/>
    <mergeCell ref="C4:E4"/>
    <mergeCell ref="G4:H7"/>
    <mergeCell ref="C5:E5"/>
  </mergeCells>
  <conditionalFormatting sqref="G47">
    <cfRule type="cellIs" dxfId="1" priority="1" operator="equal">
      <formula>"DIFERENÇA, FAVOR VERIFICAR"</formula>
    </cfRule>
  </conditionalFormatting>
  <pageMargins left="0.511811024" right="0.511811024" top="0.78740157499999996" bottom="0.78740157499999996" header="0.31496062000000002" footer="0.3149606200000000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Plan9">
    <tabColor rgb="FFFF0000"/>
  </sheetPr>
  <dimension ref="B2:H53"/>
  <sheetViews>
    <sheetView showGridLines="0" zoomScale="85" zoomScaleNormal="85" workbookViewId="0">
      <selection activeCell="C3" sqref="C3:E3"/>
    </sheetView>
  </sheetViews>
  <sheetFormatPr defaultColWidth="9.6640625" defaultRowHeight="15"/>
  <cols>
    <col min="1" max="1" width="3.6640625" customWidth="1"/>
    <col min="2" max="2" width="13" bestFit="1" customWidth="1"/>
    <col min="3" max="3" width="56.77734375" customWidth="1"/>
    <col min="4" max="5" width="11.33203125" customWidth="1"/>
    <col min="6" max="6" width="3.77734375" customWidth="1"/>
    <col min="7" max="8" width="6.77734375" customWidth="1"/>
  </cols>
  <sheetData>
    <row r="2" spans="2:8" ht="15.75" customHeight="1">
      <c r="B2" t="s">
        <v>10</v>
      </c>
      <c r="C2" s="185" t="e">
        <f>IF(#REF!=0,#REF!,CONCATENATE(#REF!, "        ",#REF!, " ",#REF!))</f>
        <v>#REF!</v>
      </c>
      <c r="D2" s="185"/>
      <c r="E2" s="185"/>
      <c r="G2" s="185" t="s">
        <v>11</v>
      </c>
      <c r="H2" s="185"/>
    </row>
    <row r="3" spans="2:8" ht="15.75" customHeight="1" thickBot="1">
      <c r="B3" t="s">
        <v>12</v>
      </c>
      <c r="C3" s="185">
        <v>21710100004</v>
      </c>
      <c r="D3" s="185"/>
      <c r="E3" s="185"/>
      <c r="G3" s="185"/>
      <c r="H3" s="185"/>
    </row>
    <row r="4" spans="2:8" ht="15.75" customHeight="1" thickTop="1">
      <c r="B4" t="s">
        <v>13</v>
      </c>
      <c r="C4" s="185" t="str">
        <f>IFERROR(VLOOKUP(C3,#REF!,2,0),"Conta não encontrada")</f>
        <v>Conta não encontrada</v>
      </c>
      <c r="D4" s="185" t="e">
        <f>VLOOKUP(D6,#REF!,2,0)</f>
        <v>#REF!</v>
      </c>
      <c r="E4" s="185" t="e">
        <f>VLOOKUP(E6,#REF!,2,0)</f>
        <v>#REF!</v>
      </c>
      <c r="G4" s="185"/>
      <c r="H4" s="185"/>
    </row>
    <row r="5" spans="2:8" ht="15.75" customHeight="1">
      <c r="B5" t="s">
        <v>14</v>
      </c>
      <c r="C5" s="185" t="e">
        <f>IF(#REF!=0,#REF!,CONCATENATE(#REF!,"   ","(",TEXT(#REF!,"MM/DD/AAAA")," - ",TEXT(#REF!,"MM/DD/AAAA"),")"))</f>
        <v>#REF!</v>
      </c>
      <c r="D5" s="185"/>
      <c r="E5" s="185"/>
      <c r="G5" s="185"/>
      <c r="H5" s="185"/>
    </row>
    <row r="6" spans="2:8" ht="15.75" customHeight="1">
      <c r="G6" s="185"/>
      <c r="H6" s="185"/>
    </row>
    <row r="7" spans="2:8" ht="15.75" customHeight="1" thickBot="1">
      <c r="G7" s="185"/>
      <c r="H7" s="185"/>
    </row>
    <row r="8" spans="2:8" ht="15.75" customHeight="1" thickTop="1" thickBot="1">
      <c r="B8" t="s">
        <v>15</v>
      </c>
      <c r="C8" t="s">
        <v>16</v>
      </c>
      <c r="D8" t="s">
        <v>17</v>
      </c>
      <c r="E8" t="s">
        <v>18</v>
      </c>
    </row>
    <row r="9" spans="2:8" ht="15.75" customHeight="1" thickTop="1">
      <c r="E9" t="str">
        <f>IF(D9=0," ",D9)</f>
        <v xml:space="preserve"> </v>
      </c>
      <c r="G9" s="185"/>
      <c r="H9" s="185"/>
    </row>
    <row r="10" spans="2:8" ht="15.75" customHeight="1">
      <c r="E10" t="str">
        <f>IF(D10=0," ",E9+D10)</f>
        <v xml:space="preserve"> </v>
      </c>
      <c r="G10" s="185"/>
      <c r="H10" s="185"/>
    </row>
    <row r="11" spans="2:8" ht="15.75" customHeight="1">
      <c r="E11" t="str">
        <f t="shared" ref="E11:E43" si="0">IF(D11=0," ",E10+D11)</f>
        <v xml:space="preserve"> </v>
      </c>
      <c r="G11" s="185"/>
      <c r="H11" s="185"/>
    </row>
    <row r="12" spans="2:8" ht="15.75" customHeight="1" thickBot="1">
      <c r="E12" t="str">
        <f t="shared" si="0"/>
        <v xml:space="preserve"> </v>
      </c>
      <c r="G12" s="185"/>
      <c r="H12" s="185"/>
    </row>
    <row r="13" spans="2:8" ht="15.75" customHeight="1" thickTop="1" thickBot="1">
      <c r="E13" t="str">
        <f>IF(D13=0," ",E12+D13)</f>
        <v xml:space="preserve"> </v>
      </c>
    </row>
    <row r="14" spans="2:8" ht="15.75" customHeight="1" thickTop="1">
      <c r="E14" t="str">
        <f>IF(D14=0," ",E13+D14)</f>
        <v xml:space="preserve"> </v>
      </c>
      <c r="G14" s="185"/>
      <c r="H14" s="185"/>
    </row>
    <row r="15" spans="2:8" ht="15.75" customHeight="1">
      <c r="E15" t="str">
        <f t="shared" si="0"/>
        <v xml:space="preserve"> </v>
      </c>
      <c r="G15" s="185"/>
      <c r="H15" s="185"/>
    </row>
    <row r="16" spans="2:8" ht="15.75" customHeight="1">
      <c r="E16" t="str">
        <f t="shared" si="0"/>
        <v xml:space="preserve"> </v>
      </c>
      <c r="G16" s="185"/>
      <c r="H16" s="185"/>
    </row>
    <row r="17" spans="5:8" ht="15.75" customHeight="1" thickBot="1">
      <c r="E17" t="str">
        <f t="shared" si="0"/>
        <v xml:space="preserve"> </v>
      </c>
      <c r="G17" s="185"/>
      <c r="H17" s="185"/>
    </row>
    <row r="18" spans="5:8" ht="15.75" customHeight="1" thickTop="1" thickBot="1">
      <c r="E18" t="str">
        <f t="shared" si="0"/>
        <v xml:space="preserve"> </v>
      </c>
    </row>
    <row r="19" spans="5:8" ht="15.75" customHeight="1" thickTop="1">
      <c r="E19" t="str">
        <f t="shared" si="0"/>
        <v xml:space="preserve"> </v>
      </c>
      <c r="G19" s="185"/>
      <c r="H19" s="185"/>
    </row>
    <row r="20" spans="5:8" ht="15.75" customHeight="1">
      <c r="E20" t="str">
        <f t="shared" si="0"/>
        <v xml:space="preserve"> </v>
      </c>
      <c r="G20" s="185"/>
      <c r="H20" s="185"/>
    </row>
    <row r="21" spans="5:8" ht="15.75" customHeight="1">
      <c r="E21" t="str">
        <f t="shared" si="0"/>
        <v xml:space="preserve"> </v>
      </c>
      <c r="G21" s="185"/>
      <c r="H21" s="185"/>
    </row>
    <row r="22" spans="5:8" ht="15.75" customHeight="1" thickBot="1">
      <c r="E22" t="str">
        <f t="shared" si="0"/>
        <v xml:space="preserve"> </v>
      </c>
      <c r="G22" s="185"/>
      <c r="H22" s="185"/>
    </row>
    <row r="23" spans="5:8" ht="15.75" customHeight="1" thickTop="1" thickBot="1">
      <c r="E23" t="str">
        <f t="shared" si="0"/>
        <v xml:space="preserve"> </v>
      </c>
    </row>
    <row r="24" spans="5:8" ht="15.75" customHeight="1" thickTop="1">
      <c r="E24" t="str">
        <f t="shared" si="0"/>
        <v xml:space="preserve"> </v>
      </c>
      <c r="G24" s="185"/>
      <c r="H24" s="185"/>
    </row>
    <row r="25" spans="5:8" ht="15.75" customHeight="1">
      <c r="E25" t="str">
        <f t="shared" si="0"/>
        <v xml:space="preserve"> </v>
      </c>
      <c r="G25" s="185"/>
      <c r="H25" s="185"/>
    </row>
    <row r="26" spans="5:8" ht="15.75" customHeight="1">
      <c r="E26" t="str">
        <f t="shared" si="0"/>
        <v xml:space="preserve"> </v>
      </c>
      <c r="G26" s="185"/>
      <c r="H26" s="185"/>
    </row>
    <row r="27" spans="5:8" ht="15.75" customHeight="1" thickBot="1">
      <c r="E27" t="str">
        <f t="shared" si="0"/>
        <v xml:space="preserve"> </v>
      </c>
      <c r="G27" s="185"/>
      <c r="H27" s="185"/>
    </row>
    <row r="28" spans="5:8" ht="15.75" customHeight="1" thickTop="1" thickBot="1">
      <c r="E28" t="str">
        <f t="shared" si="0"/>
        <v xml:space="preserve"> </v>
      </c>
    </row>
    <row r="29" spans="5:8" ht="15.75" customHeight="1" thickTop="1">
      <c r="E29" t="str">
        <f t="shared" si="0"/>
        <v xml:space="preserve"> </v>
      </c>
      <c r="G29" s="185"/>
      <c r="H29" s="185"/>
    </row>
    <row r="30" spans="5:8" ht="15.75" customHeight="1">
      <c r="E30" t="str">
        <f t="shared" si="0"/>
        <v xml:space="preserve"> </v>
      </c>
      <c r="G30" s="185"/>
      <c r="H30" s="185"/>
    </row>
    <row r="31" spans="5:8" ht="15.75" customHeight="1">
      <c r="E31" t="str">
        <f t="shared" si="0"/>
        <v xml:space="preserve"> </v>
      </c>
      <c r="G31" s="185"/>
      <c r="H31" s="185"/>
    </row>
    <row r="32" spans="5:8" ht="15.75" customHeight="1" thickBot="1">
      <c r="E32" t="str">
        <f t="shared" si="0"/>
        <v xml:space="preserve"> </v>
      </c>
      <c r="G32" s="185"/>
      <c r="H32" s="185"/>
    </row>
    <row r="33" spans="3:8" ht="15.75" customHeight="1" thickTop="1" thickBot="1">
      <c r="E33" t="str">
        <f t="shared" si="0"/>
        <v xml:space="preserve"> </v>
      </c>
    </row>
    <row r="34" spans="3:8" ht="15.75" customHeight="1" thickTop="1">
      <c r="E34" t="str">
        <f t="shared" si="0"/>
        <v xml:space="preserve"> </v>
      </c>
      <c r="G34" s="185"/>
      <c r="H34" s="185"/>
    </row>
    <row r="35" spans="3:8" ht="15.75" customHeight="1">
      <c r="E35" t="str">
        <f t="shared" si="0"/>
        <v xml:space="preserve"> </v>
      </c>
      <c r="G35" s="185"/>
      <c r="H35" s="185"/>
    </row>
    <row r="36" spans="3:8" ht="15.75" customHeight="1">
      <c r="E36" t="str">
        <f t="shared" si="0"/>
        <v xml:space="preserve"> </v>
      </c>
      <c r="G36" s="185"/>
      <c r="H36" s="185"/>
    </row>
    <row r="37" spans="3:8" ht="15.75" customHeight="1" thickBot="1">
      <c r="E37" t="str">
        <f t="shared" si="0"/>
        <v xml:space="preserve"> </v>
      </c>
      <c r="G37" s="185"/>
      <c r="H37" s="185"/>
    </row>
    <row r="38" spans="3:8" ht="15.75" customHeight="1" thickTop="1" thickBot="1">
      <c r="E38" t="str">
        <f t="shared" si="0"/>
        <v xml:space="preserve"> </v>
      </c>
    </row>
    <row r="39" spans="3:8" ht="15.75" customHeight="1" thickTop="1">
      <c r="E39" t="str">
        <f t="shared" si="0"/>
        <v xml:space="preserve"> </v>
      </c>
      <c r="G39" s="185"/>
      <c r="H39" s="185"/>
    </row>
    <row r="40" spans="3:8" ht="15.75" customHeight="1">
      <c r="E40" t="str">
        <f t="shared" si="0"/>
        <v xml:space="preserve"> </v>
      </c>
      <c r="G40" s="185"/>
      <c r="H40" s="185"/>
    </row>
    <row r="41" spans="3:8" ht="15.75" customHeight="1">
      <c r="E41" t="str">
        <f t="shared" si="0"/>
        <v xml:space="preserve"> </v>
      </c>
      <c r="G41" s="185"/>
      <c r="H41" s="185"/>
    </row>
    <row r="42" spans="3:8" ht="15.75" customHeight="1" thickBot="1">
      <c r="E42" t="str">
        <f t="shared" si="0"/>
        <v xml:space="preserve"> </v>
      </c>
      <c r="G42" s="185"/>
      <c r="H42" s="185"/>
    </row>
    <row r="43" spans="3:8" ht="15.75" customHeight="1" thickTop="1">
      <c r="E43" t="str">
        <f t="shared" si="0"/>
        <v xml:space="preserve"> </v>
      </c>
    </row>
    <row r="44" spans="3:8" ht="15.75" customHeight="1">
      <c r="E44" t="str">
        <f>IF(D44=0," ",E43+D44)</f>
        <v xml:space="preserve"> </v>
      </c>
    </row>
    <row r="45" spans="3:8">
      <c r="C45" t="s">
        <v>19</v>
      </c>
      <c r="E45">
        <f>ROUND(SUM(D9:D44),2)</f>
        <v>0</v>
      </c>
    </row>
    <row r="46" spans="3:8" ht="6.95" customHeight="1"/>
    <row r="47" spans="3:8">
      <c r="C47" t="s">
        <v>20</v>
      </c>
      <c r="E47" t="str">
        <f>IFERROR(VLOOKUP(C3,#REF!,7,0),"Erro")</f>
        <v>Erro</v>
      </c>
      <c r="G47" t="str">
        <f>IF($E$47=$E$45," ","DIFERENÇA, FAVOR VERIFICAR")</f>
        <v>DIFERENÇA, FAVOR VERIFICAR</v>
      </c>
    </row>
    <row r="48" spans="3:8" ht="6.95" customHeight="1"/>
    <row r="49" spans="2:5">
      <c r="B49" t="s">
        <v>21</v>
      </c>
      <c r="C49" t="e">
        <f>#REF!</f>
        <v>#REF!</v>
      </c>
      <c r="E49" t="e">
        <f>#REF!</f>
        <v>#REF!</v>
      </c>
    </row>
    <row r="50" spans="2:5" ht="6.95" customHeight="1"/>
    <row r="51" spans="2:5" ht="15.75" thickBot="1">
      <c r="B51" t="s">
        <v>22</v>
      </c>
      <c r="C51" t="e">
        <f>#REF!</f>
        <v>#REF!</v>
      </c>
      <c r="E51" t="e">
        <f>#REF!</f>
        <v>#REF!</v>
      </c>
    </row>
    <row r="53" spans="2:5">
      <c r="E53" t="e">
        <f>E47-E45</f>
        <v>#VALUE!</v>
      </c>
    </row>
  </sheetData>
  <mergeCells count="13">
    <mergeCell ref="G39:H42"/>
    <mergeCell ref="G9:H12"/>
    <mergeCell ref="G14:H17"/>
    <mergeCell ref="G19:H22"/>
    <mergeCell ref="G24:H27"/>
    <mergeCell ref="G29:H32"/>
    <mergeCell ref="G34:H37"/>
    <mergeCell ref="C2:E2"/>
    <mergeCell ref="G2:H3"/>
    <mergeCell ref="C3:E3"/>
    <mergeCell ref="C4:E4"/>
    <mergeCell ref="G4:H7"/>
    <mergeCell ref="C5:E5"/>
  </mergeCells>
  <conditionalFormatting sqref="G47">
    <cfRule type="cellIs" dxfId="0" priority="1" operator="equal">
      <formula>"DIFERENÇA, FAVOR VERIFICAR"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63</vt:i4>
      </vt:variant>
      <vt:variant>
        <vt:lpstr>Intervalos Nomeados</vt:lpstr>
      </vt:variant>
      <vt:variant>
        <vt:i4>17</vt:i4>
      </vt:variant>
    </vt:vector>
  </HeadingPairs>
  <TitlesOfParts>
    <vt:vector size="80" baseType="lpstr">
      <vt:lpstr>AUX BAL TXT</vt:lpstr>
      <vt:lpstr>CAIXA- Taxas</vt:lpstr>
      <vt:lpstr>CAIXA FUNDO FIXO</vt:lpstr>
      <vt:lpstr>BANCO ITAU (084241793-3)</vt:lpstr>
      <vt:lpstr>BANCO DIGITAL</vt:lpstr>
      <vt:lpstr>ITAU AUT MAIS</vt:lpstr>
      <vt:lpstr>ITAU RENDA FIXA DI</vt:lpstr>
      <vt:lpstr>ITAI CDB DI</vt:lpstr>
      <vt:lpstr>CLIENTES</vt:lpstr>
      <vt:lpstr>PROVISÃO LIQUIDAÇÃO DUVIDOSA</vt:lpstr>
      <vt:lpstr>BLOQUEIO JUDICIAL</vt:lpstr>
      <vt:lpstr>NUMERÁRIOS EM TRANSITO</vt:lpstr>
      <vt:lpstr>ADIANTAMENTO DE SALARIOS</vt:lpstr>
      <vt:lpstr>ADIANTAMENTO 13SALARIO</vt:lpstr>
      <vt:lpstr>ADIANTAMENTO FERIAS</vt:lpstr>
      <vt:lpstr>ADIANTAMENTOS FORNECEDORES</vt:lpstr>
      <vt:lpstr>ADIANTAMENTO MAT EPOCA</vt:lpstr>
      <vt:lpstr>ADIANTAMENTO CARTÃO PRE PAGO)</vt:lpstr>
      <vt:lpstr>IR APLIC FINANCEIRAS</vt:lpstr>
      <vt:lpstr>IR A COMPENSAR</vt:lpstr>
      <vt:lpstr>COFINS</vt:lpstr>
      <vt:lpstr>INSS</vt:lpstr>
      <vt:lpstr>PCC</vt:lpstr>
      <vt:lpstr>SEGUROS</vt:lpstr>
      <vt:lpstr>IPTU</vt:lpstr>
      <vt:lpstr>VALE TRANSPORTE</vt:lpstr>
      <vt:lpstr>VALE REFEIÇÃO</vt:lpstr>
      <vt:lpstr>ASSISTENCIA MÉDICA</vt:lpstr>
      <vt:lpstr>VALE ALIMENTAÇÃO</vt:lpstr>
      <vt:lpstr>COMPUTADORES E PERIFERICOS</vt:lpstr>
      <vt:lpstr>MAQUINAS E EQUIPAMENTOS</vt:lpstr>
      <vt:lpstr>MOVEIS E UTENSILIOS</vt:lpstr>
      <vt:lpstr>MARCAS E PATENTES</vt:lpstr>
      <vt:lpstr>EMPRÉSTIMOS</vt:lpstr>
      <vt:lpstr>JUROS EMPRÉSTIMOS</vt:lpstr>
      <vt:lpstr>FORNECEDORES (MATERIAIS)</vt:lpstr>
      <vt:lpstr>FORNECEDORES SERVIÇOS</vt:lpstr>
      <vt:lpstr>FORNECEDORES ALUGUEL</vt:lpstr>
      <vt:lpstr>FORNECEDORES PF</vt:lpstr>
      <vt:lpstr>SEGURO A PAGAR</vt:lpstr>
      <vt:lpstr>PIS S  FOLHA RECOLHER</vt:lpstr>
      <vt:lpstr>INSS A RECOLHER</vt:lpstr>
      <vt:lpstr>IRRF 0561 RECOLHER</vt:lpstr>
      <vt:lpstr>IRRF 0588 RECOLHER</vt:lpstr>
      <vt:lpstr>FGTS A RECOLHER</vt:lpstr>
      <vt:lpstr>COFINS FATURAMENTO</vt:lpstr>
      <vt:lpstr>IRRF 1708 A RECOLHER</vt:lpstr>
      <vt:lpstr>IRRF 3208 ALUGUEL</vt:lpstr>
      <vt:lpstr>INSS TERCEIROS</vt:lpstr>
      <vt:lpstr>Fornecedores Coligadas e Contr</vt:lpstr>
      <vt:lpstr>CRCP A RECOLHER </vt:lpstr>
      <vt:lpstr>ISS FATURAMENTO</vt:lpstr>
      <vt:lpstr>ISS RECOLHER</vt:lpstr>
      <vt:lpstr>SALARIOS A PAGAR</vt:lpstr>
      <vt:lpstr>FERIAS A PAGAR</vt:lpstr>
      <vt:lpstr>RESCISÕES A PAGAR</vt:lpstr>
      <vt:lpstr>ANTECIPAÇÃO CLIENTES</vt:lpstr>
      <vt:lpstr>ADIANTAMENTO DE CLIENTES</vt:lpstr>
      <vt:lpstr>AJUSTE EXERC ANTERIORES</vt:lpstr>
      <vt:lpstr>Planilha2</vt:lpstr>
      <vt:lpstr>Imp Predial Territ</vt:lpstr>
      <vt:lpstr>21710100003</vt:lpstr>
      <vt:lpstr>21710100004</vt:lpstr>
      <vt:lpstr>'ADIANTAMENTO DE SALARIOS'!Area_de_impressao</vt:lpstr>
      <vt:lpstr>'ADIANTAMENTO FERIAS'!Area_de_impressao</vt:lpstr>
      <vt:lpstr>'ADIANTAMENTOS FORNECEDORES'!Area_de_impressao</vt:lpstr>
      <vt:lpstr>'CAIXA- Taxas'!Area_de_impressao</vt:lpstr>
      <vt:lpstr>'CRCP A RECOLHER '!Area_de_impressao</vt:lpstr>
      <vt:lpstr>'FGTS A RECOLHER'!Area_de_impressao</vt:lpstr>
      <vt:lpstr>'FORNECEDORES (MATERIAIS)'!Area_de_impressao</vt:lpstr>
      <vt:lpstr>'Fornecedores Coligadas e Contr'!Area_de_impressao</vt:lpstr>
      <vt:lpstr>'Imp Predial Territ'!Area_de_impressao</vt:lpstr>
      <vt:lpstr>'INSS A RECOLHER'!Area_de_impressao</vt:lpstr>
      <vt:lpstr>'INSS TERCEIROS'!Area_de_impressao</vt:lpstr>
      <vt:lpstr>'IRRF 0561 RECOLHER'!Area_de_impressao</vt:lpstr>
      <vt:lpstr>'IRRF 1708 A RECOLHER'!Area_de_impressao</vt:lpstr>
      <vt:lpstr>'ISS RECOLHER'!Area_de_impressao</vt:lpstr>
      <vt:lpstr>'PIS S  FOLHA RECOLHER'!Area_de_impressao</vt:lpstr>
      <vt:lpstr>'VALE REFEIÇÃO'!Area_de_impressao</vt:lpstr>
      <vt:lpstr>'VALE TRANSPORTE'!Area_de_impressao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Eliene Grant</dc:creator>
  <cp:keywords/>
  <dc:description/>
  <cp:lastModifiedBy>Gisele Oliveira</cp:lastModifiedBy>
  <cp:revision/>
  <cp:lastPrinted>2021-02-02T00:45:07Z</cp:lastPrinted>
  <dcterms:created xsi:type="dcterms:W3CDTF">2013-10-10T18:37:17Z</dcterms:created>
  <dcterms:modified xsi:type="dcterms:W3CDTF">2021-02-19T23:07:05Z</dcterms:modified>
  <cp:category/>
  <cp:contentStatus/>
</cp:coreProperties>
</file>